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docs.live.net/f971cbaa0000c536/Softwares by Sudheer/SOFTWARE 2023/"/>
    </mc:Choice>
  </mc:AlternateContent>
  <xr:revisionPtr revIDLastSave="63" documentId="13_ncr:1_{D7FDFB43-6C3D-42CF-96EF-9DF4109782AD}" xr6:coauthVersionLast="47" xr6:coauthVersionMax="47" xr10:uidLastSave="{B78CD87F-FC85-46DF-BF39-A72B7A053BE5}"/>
  <bookViews>
    <workbookView xWindow="-120" yWindow="-120" windowWidth="29040" windowHeight="15840" tabRatio="818" activeTab="1" xr2:uid="{00000000-000D-0000-FFFF-FFFF00000000}"/>
  </bookViews>
  <sheets>
    <sheet name="HELP" sheetId="6" r:id="rId1"/>
    <sheet name="DATA" sheetId="1" r:id="rId2"/>
    <sheet name="ANTICIPATORY STATEMENT" sheetId="10" r:id="rId3"/>
    <sheet name="Anticip-Statement" sheetId="13" state="hidden" r:id="rId4"/>
    <sheet name="STATEMENT-2" sheetId="9" state="hidden" r:id="rId5"/>
    <sheet name="STATEMENT--2" sheetId="11" state="hidden" r:id="rId6"/>
    <sheet name="Sheet1" sheetId="5" state="hidden" r:id="rId7"/>
    <sheet name="Final Statement" sheetId="2" r:id="rId8"/>
    <sheet name="Form16 -B" sheetId="8" r:id="rId9"/>
    <sheet name="Form 12 BB" sheetId="12" r:id="rId10"/>
    <sheet name="10E Entry" sheetId="16" r:id="rId11"/>
    <sheet name="10E- P1" sheetId="14" r:id="rId12"/>
    <sheet name="10E -P2" sheetId="15" r:id="rId13"/>
    <sheet name="Notes" sheetId="3" state="hidden" r:id="rId14"/>
    <sheet name="M-Notes" sheetId="17" state="hidden" r:id="rId15"/>
  </sheets>
  <definedNames>
    <definedName name="_xlnm.Print_Area" localSheetId="10">'10E Entry'!$A$3:$P$56</definedName>
    <definedName name="_xlnm.Print_Area" localSheetId="11">'10E- P1'!$A$1:$C$39</definedName>
    <definedName name="_xlnm.Print_Area" localSheetId="12">'10E -P2'!$A$1:$G$36</definedName>
    <definedName name="_xlnm.Print_Area" localSheetId="2">'ANTICIPATORY STATEMENT'!$A$1:$M$97</definedName>
    <definedName name="_xlnm.Print_Area" localSheetId="3">'Anticip-Statement'!$A$1:$M$89</definedName>
    <definedName name="_xlnm.Print_Area" localSheetId="7">'Final Statement'!$A$1:$M$104</definedName>
    <definedName name="_xlnm.Print_Area" localSheetId="9">'Form 12 BB'!$A$1:$K$76</definedName>
    <definedName name="_xlnm.Print_Area" localSheetId="8">'Form16 -B'!$A$1:$R$65</definedName>
    <definedName name="_xlnm.Print_Area" localSheetId="13">Notes!$A$2:$J$210</definedName>
    <definedName name="_xlnm.Print_Area" localSheetId="5">'STATEMENT--2'!$A$1:$K$93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3" i="15" l="1"/>
  <c r="L99" i="15"/>
  <c r="AG23" i="15"/>
  <c r="M105" i="15"/>
  <c r="M99" i="15"/>
  <c r="B18" i="15"/>
  <c r="N99" i="15" s="1"/>
  <c r="N100" i="15" s="1"/>
  <c r="N104" i="15" s="1"/>
  <c r="O55" i="16"/>
  <c r="P43" i="16"/>
  <c r="P44" i="16"/>
  <c r="P45" i="16"/>
  <c r="P46" i="16"/>
  <c r="P47" i="16"/>
  <c r="P48" i="16"/>
  <c r="P49" i="16"/>
  <c r="P50" i="16"/>
  <c r="P51" i="16"/>
  <c r="P52" i="16"/>
  <c r="P53" i="16"/>
  <c r="P54" i="16"/>
  <c r="P42" i="16"/>
  <c r="O38" i="16"/>
  <c r="O56" i="16" s="1"/>
  <c r="P26" i="16"/>
  <c r="P27" i="16"/>
  <c r="P28" i="16"/>
  <c r="P29" i="16"/>
  <c r="P30" i="16"/>
  <c r="P31" i="16"/>
  <c r="P32" i="16"/>
  <c r="P33" i="16"/>
  <c r="P34" i="16"/>
  <c r="P35" i="16"/>
  <c r="P36" i="16"/>
  <c r="P37" i="16"/>
  <c r="P25" i="16"/>
  <c r="A22" i="1"/>
  <c r="A21" i="1"/>
  <c r="A20" i="1"/>
  <c r="A19" i="1"/>
  <c r="A18" i="1"/>
  <c r="A17" i="1"/>
  <c r="A16" i="1"/>
  <c r="A15" i="1"/>
  <c r="A14" i="1"/>
  <c r="A13" i="1"/>
  <c r="A12" i="1"/>
  <c r="A11" i="1"/>
  <c r="AE44" i="15"/>
  <c r="AE42" i="15"/>
  <c r="AF42" i="15"/>
  <c r="AF44" i="15"/>
  <c r="B17" i="15"/>
  <c r="N55" i="16"/>
  <c r="N38" i="16"/>
  <c r="N56" i="16" s="1"/>
  <c r="C17" i="15" s="1"/>
  <c r="D93" i="10"/>
  <c r="I98" i="2"/>
  <c r="I96" i="10" s="1"/>
  <c r="H98" i="2"/>
  <c r="H96" i="10" s="1"/>
  <c r="G98" i="2"/>
  <c r="G96" i="10" s="1"/>
  <c r="E98" i="2"/>
  <c r="E96" i="10" s="1"/>
  <c r="D98" i="2"/>
  <c r="D96" i="10" s="1"/>
  <c r="J96" i="2"/>
  <c r="J94" i="10" s="1"/>
  <c r="I96" i="2"/>
  <c r="I94" i="10" s="1"/>
  <c r="H96" i="2"/>
  <c r="H94" i="10" s="1"/>
  <c r="G96" i="2"/>
  <c r="G94" i="10" s="1"/>
  <c r="E96" i="2"/>
  <c r="E94" i="10" s="1"/>
  <c r="D96" i="2"/>
  <c r="D94" i="10" s="1"/>
  <c r="C18" i="15" l="1"/>
  <c r="C19" i="15" s="1"/>
  <c r="P56" i="16"/>
  <c r="D18" i="15"/>
  <c r="O99" i="15"/>
  <c r="O100" i="15" s="1"/>
  <c r="O104" i="15" s="1"/>
  <c r="O105" i="15" s="1"/>
  <c r="N105" i="15"/>
  <c r="N106" i="15" s="1"/>
  <c r="M100" i="15"/>
  <c r="M104" i="15" s="1"/>
  <c r="AE45" i="15"/>
  <c r="D17" i="15"/>
  <c r="L100" i="15"/>
  <c r="L104" i="15" s="1"/>
  <c r="L105" i="15" s="1"/>
  <c r="AF45" i="15"/>
  <c r="J24" i="1"/>
  <c r="AJ23" i="15" l="1"/>
  <c r="AJ26" i="15" s="1"/>
  <c r="AJ30" i="15" s="1"/>
  <c r="AJ31" i="15" s="1"/>
  <c r="AI23" i="15"/>
  <c r="AI26" i="15" s="1"/>
  <c r="AI30" i="15" s="1"/>
  <c r="D19" i="15"/>
  <c r="O106" i="15"/>
  <c r="N101" i="15"/>
  <c r="N102" i="15" s="1"/>
  <c r="N103" i="15" s="1"/>
  <c r="E18" i="15" s="1"/>
  <c r="E19" i="15" s="1"/>
  <c r="L106" i="15"/>
  <c r="L101" i="15" s="1"/>
  <c r="L102" i="15" s="1"/>
  <c r="L103" i="15" s="1"/>
  <c r="E17" i="15" s="1"/>
  <c r="M106" i="15"/>
  <c r="M101" i="15" s="1"/>
  <c r="M102" i="15" s="1"/>
  <c r="M103" i="15" s="1"/>
  <c r="AH26" i="15"/>
  <c r="AH30" i="15" s="1"/>
  <c r="AH31" i="15" s="1"/>
  <c r="AG26" i="15"/>
  <c r="AG30" i="15" s="1"/>
  <c r="AG31" i="15" s="1"/>
  <c r="U12" i="1"/>
  <c r="U13" i="1" s="1"/>
  <c r="U14" i="1" s="1"/>
  <c r="U15" i="1" s="1"/>
  <c r="U16" i="1" s="1"/>
  <c r="U17" i="1" s="1"/>
  <c r="U18" i="1" s="1"/>
  <c r="U19" i="1" s="1"/>
  <c r="U20" i="1" s="1"/>
  <c r="U21" i="1" s="1"/>
  <c r="U22" i="1" s="1"/>
  <c r="AS11" i="1"/>
  <c r="AT11" i="1" s="1"/>
  <c r="AU11" i="1" s="1"/>
  <c r="AV11" i="1" s="1"/>
  <c r="D11" i="1" s="1"/>
  <c r="AP11" i="1"/>
  <c r="AQ11" i="1" s="1"/>
  <c r="AR11" i="1" s="1"/>
  <c r="AM11" i="1"/>
  <c r="AN11" i="1" s="1"/>
  <c r="AO11" i="1" s="1"/>
  <c r="AE11" i="1"/>
  <c r="AJ11" i="1"/>
  <c r="AK11" i="1" s="1"/>
  <c r="AL11" i="1" s="1"/>
  <c r="O101" i="15" l="1"/>
  <c r="O102" i="15" s="1"/>
  <c r="O103" i="15" s="1"/>
  <c r="AI31" i="15"/>
  <c r="AI32" i="15" s="1"/>
  <c r="AI27" i="15" s="1"/>
  <c r="AI28" i="15" s="1"/>
  <c r="AI29" i="15" s="1"/>
  <c r="F18" i="15" s="1"/>
  <c r="AJ32" i="15"/>
  <c r="AJ27" i="15" s="1"/>
  <c r="AJ28" i="15" s="1"/>
  <c r="AJ29" i="15" s="1"/>
  <c r="AH32" i="15"/>
  <c r="AG32" i="15"/>
  <c r="B16" i="15"/>
  <c r="F19" i="15" l="1"/>
  <c r="G18" i="15"/>
  <c r="G19" i="15" s="1"/>
  <c r="AG27" i="15"/>
  <c r="AG28" i="15" s="1"/>
  <c r="AG29" i="15" s="1"/>
  <c r="F17" i="15" s="1"/>
  <c r="AH27" i="15"/>
  <c r="AH28" i="15" s="1"/>
  <c r="AH29" i="15" s="1"/>
  <c r="P66" i="15"/>
  <c r="P69" i="15" s="1"/>
  <c r="P73" i="15" s="1"/>
  <c r="P74" i="15" s="1"/>
  <c r="Q66" i="15"/>
  <c r="Q69" i="15" s="1"/>
  <c r="Q73" i="15" s="1"/>
  <c r="Q74" i="15" s="1"/>
  <c r="M55" i="16"/>
  <c r="M38" i="16"/>
  <c r="P75" i="15" l="1"/>
  <c r="P70" i="15" s="1"/>
  <c r="P71" i="15" s="1"/>
  <c r="P72" i="15" s="1"/>
  <c r="E16" i="15" s="1"/>
  <c r="Q75" i="15"/>
  <c r="Q70" i="15" l="1"/>
  <c r="Q71" i="15" s="1"/>
  <c r="Q72" i="15" s="1"/>
  <c r="B15" i="15" l="1"/>
  <c r="L55" i="16"/>
  <c r="L38" i="16"/>
  <c r="AC10" i="10"/>
  <c r="AC11" i="10"/>
  <c r="AC12" i="10"/>
  <c r="AC13" i="10"/>
  <c r="AC15" i="10"/>
  <c r="AC16" i="10"/>
  <c r="AC18" i="10"/>
  <c r="AC19" i="10"/>
  <c r="AC20" i="10"/>
  <c r="AC21" i="10"/>
  <c r="AC22" i="10"/>
  <c r="AC23" i="10"/>
  <c r="AC24" i="10"/>
  <c r="AC25" i="10"/>
  <c r="AC26" i="10"/>
  <c r="AC27" i="10"/>
  <c r="AC28" i="10"/>
  <c r="AC29" i="10"/>
  <c r="AC30" i="10"/>
  <c r="AC31" i="10"/>
  <c r="AC32" i="10"/>
  <c r="AC33" i="10"/>
  <c r="AC34" i="10"/>
  <c r="AC35" i="10"/>
  <c r="AC36" i="10"/>
  <c r="AC37" i="10"/>
  <c r="AB57" i="10"/>
  <c r="AA57" i="10"/>
  <c r="AC48" i="10"/>
  <c r="AC8" i="10"/>
  <c r="AC6" i="10"/>
  <c r="AD37" i="10"/>
  <c r="AD36" i="10"/>
  <c r="AD35" i="10"/>
  <c r="AD34" i="10"/>
  <c r="AD33" i="10"/>
  <c r="AD32" i="10"/>
  <c r="AD28" i="10"/>
  <c r="AD27" i="10"/>
  <c r="AD26" i="10"/>
  <c r="AD25" i="10"/>
  <c r="AD24" i="10"/>
  <c r="AD23" i="10"/>
  <c r="AD22" i="10"/>
  <c r="AD21" i="10"/>
  <c r="AD20" i="10"/>
  <c r="AD18" i="10"/>
  <c r="AD16" i="10"/>
  <c r="AD15" i="10"/>
  <c r="AE15" i="10" s="1"/>
  <c r="AD12" i="10"/>
  <c r="AD11" i="10"/>
  <c r="AD8" i="10"/>
  <c r="AD7" i="10"/>
  <c r="AD6" i="10"/>
  <c r="B86" i="10"/>
  <c r="B82" i="10"/>
  <c r="B80" i="10"/>
  <c r="B75" i="10"/>
  <c r="Z37" i="10"/>
  <c r="Z36" i="10"/>
  <c r="Z35" i="10"/>
  <c r="Z34" i="10"/>
  <c r="Z28" i="10"/>
  <c r="Z27" i="10"/>
  <c r="Z26" i="10"/>
  <c r="Z25" i="10"/>
  <c r="Z16" i="10"/>
  <c r="AA16" i="10" s="1"/>
  <c r="Z15" i="10"/>
  <c r="Z12" i="10"/>
  <c r="Z11" i="10"/>
  <c r="Z8" i="10"/>
  <c r="AA8" i="10" s="1"/>
  <c r="AB8" i="10" s="1"/>
  <c r="Z7" i="10"/>
  <c r="AA7" i="10" s="1"/>
  <c r="AB7" i="10" s="1"/>
  <c r="Z6" i="10"/>
  <c r="AA6" i="10" s="1"/>
  <c r="AB6" i="10" s="1"/>
  <c r="B14" i="15"/>
  <c r="N67" i="15" s="1"/>
  <c r="K55" i="16"/>
  <c r="K38" i="16"/>
  <c r="B85" i="10"/>
  <c r="B84" i="10"/>
  <c r="B83" i="10"/>
  <c r="B81" i="10"/>
  <c r="B79" i="10"/>
  <c r="B78" i="10"/>
  <c r="B77" i="10"/>
  <c r="H20" i="16"/>
  <c r="Z20" i="16"/>
  <c r="Y20" i="16"/>
  <c r="Y12" i="16"/>
  <c r="U12" i="16"/>
  <c r="M49" i="10"/>
  <c r="J55" i="16"/>
  <c r="J38" i="16"/>
  <c r="B13" i="15"/>
  <c r="M66" i="15" s="1"/>
  <c r="S49" i="10"/>
  <c r="B23" i="10"/>
  <c r="B37" i="10"/>
  <c r="B28" i="10"/>
  <c r="B27" i="10"/>
  <c r="B16" i="10"/>
  <c r="B12" i="2"/>
  <c r="B76" i="10"/>
  <c r="AE20" i="10" l="1"/>
  <c r="AE32" i="10"/>
  <c r="K56" i="16"/>
  <c r="C14" i="15" s="1"/>
  <c r="D14" i="15" s="1"/>
  <c r="O68" i="15"/>
  <c r="O65" i="15"/>
  <c r="AE23" i="10"/>
  <c r="AE27" i="10"/>
  <c r="AE35" i="10"/>
  <c r="AE28" i="10"/>
  <c r="AE16" i="10"/>
  <c r="AE37" i="10"/>
  <c r="AC57" i="10"/>
  <c r="AE21" i="10"/>
  <c r="AE25" i="10"/>
  <c r="AE33" i="10"/>
  <c r="AE18" i="10"/>
  <c r="AC7" i="10"/>
  <c r="AE7" i="10" s="1"/>
  <c r="M7" i="10" s="1"/>
  <c r="M7" i="2" s="1"/>
  <c r="AE11" i="10"/>
  <c r="AE36" i="10"/>
  <c r="O66" i="15"/>
  <c r="O67" i="15"/>
  <c r="AE26" i="10"/>
  <c r="AE24" i="10"/>
  <c r="N65" i="15"/>
  <c r="AE34" i="10"/>
  <c r="AE22" i="10"/>
  <c r="AE12" i="10"/>
  <c r="N66" i="15"/>
  <c r="N68" i="15"/>
  <c r="AE8" i="10"/>
  <c r="M8" i="10" s="1"/>
  <c r="M8" i="2" s="1"/>
  <c r="AB16" i="10"/>
  <c r="AE6" i="10"/>
  <c r="M6" i="10" s="1"/>
  <c r="M6" i="2" s="1"/>
  <c r="B66" i="10"/>
  <c r="B87" i="2" s="1"/>
  <c r="B62" i="10"/>
  <c r="B83" i="2" s="1"/>
  <c r="B58" i="10"/>
  <c r="B79" i="2" s="1"/>
  <c r="B65" i="10"/>
  <c r="B86" i="2" s="1"/>
  <c r="B61" i="10"/>
  <c r="B82" i="2" s="1"/>
  <c r="B57" i="10"/>
  <c r="B78" i="2" s="1"/>
  <c r="B56" i="10"/>
  <c r="B77" i="2" s="1"/>
  <c r="B64" i="10"/>
  <c r="B85" i="2" s="1"/>
  <c r="B60" i="10"/>
  <c r="B81" i="2" s="1"/>
  <c r="B67" i="10"/>
  <c r="B88" i="2" s="1"/>
  <c r="B63" i="10"/>
  <c r="B84" i="2" s="1"/>
  <c r="B59" i="10"/>
  <c r="B80" i="2" s="1"/>
  <c r="J56" i="16"/>
  <c r="C13" i="15" s="1"/>
  <c r="D13" i="15" s="1"/>
  <c r="M65" i="15"/>
  <c r="M68" i="15"/>
  <c r="M67" i="15"/>
  <c r="T12" i="1"/>
  <c r="T13" i="1" s="1"/>
  <c r="A36" i="16"/>
  <c r="F19" i="16" s="1"/>
  <c r="A35" i="16"/>
  <c r="F18" i="16" s="1"/>
  <c r="A34" i="16"/>
  <c r="F17" i="16" s="1"/>
  <c r="A33" i="16"/>
  <c r="F16" i="16" s="1"/>
  <c r="A32" i="16"/>
  <c r="F15" i="16" s="1"/>
  <c r="A31" i="16"/>
  <c r="F14" i="16" s="1"/>
  <c r="A30" i="16"/>
  <c r="F13" i="16" s="1"/>
  <c r="A29" i="16"/>
  <c r="F12" i="16" s="1"/>
  <c r="A28" i="16"/>
  <c r="F11" i="16" s="1"/>
  <c r="A27" i="16"/>
  <c r="F10" i="16" s="1"/>
  <c r="A26" i="16"/>
  <c r="F9" i="16" s="1"/>
  <c r="A25" i="16"/>
  <c r="F8" i="16" s="1"/>
  <c r="B66" i="13"/>
  <c r="B85" i="13" s="1"/>
  <c r="B65" i="13"/>
  <c r="B84" i="13" s="1"/>
  <c r="B64" i="13"/>
  <c r="B83" i="13" s="1"/>
  <c r="B63" i="13"/>
  <c r="B82" i="13" s="1"/>
  <c r="B62" i="13"/>
  <c r="B81" i="13" s="1"/>
  <c r="B61" i="13"/>
  <c r="B80" i="13" s="1"/>
  <c r="B60" i="13"/>
  <c r="B79" i="13" s="1"/>
  <c r="B59" i="13"/>
  <c r="B78" i="13" s="1"/>
  <c r="B58" i="13"/>
  <c r="B77" i="13" s="1"/>
  <c r="B57" i="13"/>
  <c r="B76" i="13" s="1"/>
  <c r="B56" i="13"/>
  <c r="B75" i="13" s="1"/>
  <c r="B55" i="13"/>
  <c r="B74" i="13" s="1"/>
  <c r="M16" i="10" l="1"/>
  <c r="M16" i="2" s="1"/>
  <c r="N69" i="15"/>
  <c r="N73" i="15" s="1"/>
  <c r="N74" i="15" s="1"/>
  <c r="N75" i="15" s="1"/>
  <c r="N70" i="15" s="1"/>
  <c r="N71" i="15" s="1"/>
  <c r="N72" i="15" s="1"/>
  <c r="E14" i="15" s="1"/>
  <c r="O69" i="15"/>
  <c r="O73" i="15" s="1"/>
  <c r="O74" i="15" s="1"/>
  <c r="O75" i="15" s="1"/>
  <c r="O70" i="15" s="1"/>
  <c r="O71" i="15" s="1"/>
  <c r="O72" i="15" s="1"/>
  <c r="E15" i="15" s="1"/>
  <c r="AB24" i="15"/>
  <c r="AC25" i="15"/>
  <c r="AC22" i="15"/>
  <c r="AC24" i="15"/>
  <c r="AC23" i="15"/>
  <c r="B59" i="2"/>
  <c r="B57" i="2"/>
  <c r="B58" i="2"/>
  <c r="B62" i="2"/>
  <c r="B65" i="2"/>
  <c r="B67" i="2"/>
  <c r="B68" i="2"/>
  <c r="B63" i="2"/>
  <c r="B61" i="2"/>
  <c r="B60" i="2"/>
  <c r="B66" i="2"/>
  <c r="B64" i="2"/>
  <c r="M69" i="15"/>
  <c r="M73" i="15" s="1"/>
  <c r="AB22" i="15"/>
  <c r="AB23" i="15"/>
  <c r="AB25" i="15"/>
  <c r="R23" i="1"/>
  <c r="T14" i="1"/>
  <c r="A52" i="16"/>
  <c r="A48" i="16"/>
  <c r="A44" i="16"/>
  <c r="B18" i="16"/>
  <c r="B14" i="16"/>
  <c r="B10" i="16"/>
  <c r="A53" i="16"/>
  <c r="A49" i="16"/>
  <c r="A45" i="16"/>
  <c r="B19" i="16"/>
  <c r="B15" i="16"/>
  <c r="B11" i="16"/>
  <c r="A42" i="16"/>
  <c r="A50" i="16"/>
  <c r="A46" i="16"/>
  <c r="B8" i="16"/>
  <c r="B16" i="16"/>
  <c r="B12" i="16"/>
  <c r="A51" i="16"/>
  <c r="A47" i="16"/>
  <c r="A43" i="16"/>
  <c r="B17" i="16"/>
  <c r="B13" i="16"/>
  <c r="B9" i="16"/>
  <c r="B11" i="15"/>
  <c r="R25" i="15" s="1"/>
  <c r="B12" i="15"/>
  <c r="L65" i="15" s="1"/>
  <c r="B10" i="15"/>
  <c r="B9" i="15"/>
  <c r="B8" i="15"/>
  <c r="O46" i="15" s="1"/>
  <c r="B7" i="15"/>
  <c r="N46" i="15" s="1"/>
  <c r="B6" i="15"/>
  <c r="M24" i="15" s="1"/>
  <c r="B5" i="15"/>
  <c r="L24" i="15" s="1"/>
  <c r="H4" i="16"/>
  <c r="C55" i="16"/>
  <c r="D55" i="16"/>
  <c r="E55" i="16"/>
  <c r="F55" i="16"/>
  <c r="G55" i="16"/>
  <c r="H55" i="16"/>
  <c r="I55" i="16"/>
  <c r="B55" i="16"/>
  <c r="C38" i="16"/>
  <c r="D38" i="16"/>
  <c r="D56" i="16" s="1"/>
  <c r="C7" i="15" s="1"/>
  <c r="E38" i="16"/>
  <c r="F38" i="16"/>
  <c r="G38" i="16"/>
  <c r="G56" i="16" s="1"/>
  <c r="H38" i="16"/>
  <c r="H56" i="16" s="1"/>
  <c r="I38" i="16"/>
  <c r="B38" i="16"/>
  <c r="X20" i="16"/>
  <c r="W20" i="16"/>
  <c r="C13" i="16"/>
  <c r="Y13" i="16" s="1"/>
  <c r="V12" i="16"/>
  <c r="G12" i="16" s="1"/>
  <c r="AC26" i="15" l="1"/>
  <c r="AC30" i="15" s="1"/>
  <c r="AC31" i="15" s="1"/>
  <c r="P55" i="1"/>
  <c r="M74" i="15"/>
  <c r="M75" i="15" s="1"/>
  <c r="M70" i="15" s="1"/>
  <c r="M71" i="15" s="1"/>
  <c r="M72" i="15" s="1"/>
  <c r="E13" i="15" s="1"/>
  <c r="AB26" i="15"/>
  <c r="AB30" i="15" s="1"/>
  <c r="V13" i="16"/>
  <c r="G13" i="16" s="1"/>
  <c r="U13" i="16"/>
  <c r="T15" i="1"/>
  <c r="L68" i="15"/>
  <c r="L67" i="15"/>
  <c r="L66" i="15"/>
  <c r="I56" i="16"/>
  <c r="C12" i="15" s="1"/>
  <c r="E56" i="16"/>
  <c r="C8" i="15" s="1"/>
  <c r="C56" i="16"/>
  <c r="B56" i="16"/>
  <c r="F56" i="16"/>
  <c r="C9" i="15" s="1"/>
  <c r="D9" i="15" s="1"/>
  <c r="C14" i="16"/>
  <c r="Y14" i="16" s="1"/>
  <c r="P38" i="16"/>
  <c r="P55" i="16"/>
  <c r="D7" i="15"/>
  <c r="O22" i="15"/>
  <c r="M23" i="15"/>
  <c r="Q23" i="15"/>
  <c r="O24" i="15"/>
  <c r="M25" i="15"/>
  <c r="Q25" i="15"/>
  <c r="M43" i="15"/>
  <c r="M44" i="15"/>
  <c r="M45" i="15"/>
  <c r="M46" i="15"/>
  <c r="N22" i="15"/>
  <c r="R22" i="15"/>
  <c r="L23" i="15"/>
  <c r="P23" i="15"/>
  <c r="N24" i="15"/>
  <c r="R24" i="15"/>
  <c r="L25" i="15"/>
  <c r="P25" i="15"/>
  <c r="L43" i="15"/>
  <c r="L44" i="15"/>
  <c r="L45" i="15"/>
  <c r="L46" i="15"/>
  <c r="D8" i="15"/>
  <c r="M22" i="15"/>
  <c r="Q22" i="15"/>
  <c r="O23" i="15"/>
  <c r="Q24" i="15"/>
  <c r="O25" i="15"/>
  <c r="O43" i="15"/>
  <c r="O44" i="15"/>
  <c r="O45" i="15"/>
  <c r="L22" i="15"/>
  <c r="P22" i="15"/>
  <c r="N23" i="15"/>
  <c r="R23" i="15"/>
  <c r="P24" i="15"/>
  <c r="N25" i="15"/>
  <c r="N43" i="15"/>
  <c r="N44" i="15"/>
  <c r="N45" i="15"/>
  <c r="C5" i="15" l="1"/>
  <c r="AC32" i="15"/>
  <c r="AC27" i="15" s="1"/>
  <c r="AC28" i="15" s="1"/>
  <c r="AC29" i="15" s="1"/>
  <c r="F14" i="15" s="1"/>
  <c r="G14" i="15" s="1"/>
  <c r="C6" i="15"/>
  <c r="D6" i="15" s="1"/>
  <c r="U22" i="15" s="1"/>
  <c r="AB48" i="10"/>
  <c r="AA48" i="10"/>
  <c r="Z48" i="10"/>
  <c r="AD48" i="10" s="1"/>
  <c r="AE48" i="10" s="1"/>
  <c r="M48" i="10"/>
  <c r="M48" i="2" s="1"/>
  <c r="AB31" i="15"/>
  <c r="AB32" i="15" s="1"/>
  <c r="AB27" i="15" s="1"/>
  <c r="AB28" i="15" s="1"/>
  <c r="AB29" i="15" s="1"/>
  <c r="L26" i="15"/>
  <c r="L27" i="15" s="1"/>
  <c r="L28" i="15" s="1"/>
  <c r="M26" i="15"/>
  <c r="M30" i="15" s="1"/>
  <c r="L69" i="15"/>
  <c r="L73" i="15" s="1"/>
  <c r="L74" i="15" s="1"/>
  <c r="L75" i="15" s="1"/>
  <c r="L70" i="15" s="1"/>
  <c r="L71" i="15" s="1"/>
  <c r="L72" i="15" s="1"/>
  <c r="E12" i="15" s="1"/>
  <c r="Q26" i="15"/>
  <c r="Q30" i="15" s="1"/>
  <c r="Q31" i="15" s="1"/>
  <c r="U14" i="16"/>
  <c r="V14" i="16"/>
  <c r="G14" i="16" s="1"/>
  <c r="T16" i="1"/>
  <c r="O47" i="15"/>
  <c r="O48" i="15" s="1"/>
  <c r="O49" i="15" s="1"/>
  <c r="M47" i="15"/>
  <c r="M48" i="15" s="1"/>
  <c r="M49" i="15" s="1"/>
  <c r="P26" i="15"/>
  <c r="P30" i="15" s="1"/>
  <c r="P31" i="15" s="1"/>
  <c r="C15" i="16"/>
  <c r="Y15" i="16" s="1"/>
  <c r="V44" i="15"/>
  <c r="L47" i="15"/>
  <c r="R26" i="15"/>
  <c r="R30" i="15" s="1"/>
  <c r="O26" i="15"/>
  <c r="W25" i="15"/>
  <c r="W23" i="15"/>
  <c r="X46" i="15"/>
  <c r="X45" i="15"/>
  <c r="X44" i="15"/>
  <c r="X43" i="15"/>
  <c r="W24" i="15"/>
  <c r="W22" i="15"/>
  <c r="W46" i="15"/>
  <c r="W45" i="15"/>
  <c r="W44" i="15"/>
  <c r="W43" i="15"/>
  <c r="V24" i="15"/>
  <c r="V22" i="15"/>
  <c r="V25" i="15"/>
  <c r="V23" i="15"/>
  <c r="N47" i="15"/>
  <c r="X25" i="15"/>
  <c r="X23" i="15"/>
  <c r="X24" i="15"/>
  <c r="X22" i="15"/>
  <c r="N26" i="15"/>
  <c r="U25" i="15" l="1"/>
  <c r="V46" i="15"/>
  <c r="U24" i="15"/>
  <c r="D5" i="15"/>
  <c r="T22" i="15" s="1"/>
  <c r="Q32" i="15"/>
  <c r="Q27" i="15" s="1"/>
  <c r="Q28" i="15" s="1"/>
  <c r="Q29" i="15" s="1"/>
  <c r="Q59" i="15" s="1"/>
  <c r="E10" i="15" s="1"/>
  <c r="V43" i="15"/>
  <c r="V45" i="15"/>
  <c r="U23" i="15"/>
  <c r="O51" i="15"/>
  <c r="O50" i="15" s="1"/>
  <c r="W47" i="15"/>
  <c r="W48" i="15" s="1"/>
  <c r="W49" i="15" s="1"/>
  <c r="F13" i="15"/>
  <c r="G13" i="15" s="1"/>
  <c r="AC59" i="15"/>
  <c r="L30" i="15"/>
  <c r="L29" i="15" s="1"/>
  <c r="M27" i="15"/>
  <c r="M28" i="15" s="1"/>
  <c r="M29" i="15" s="1"/>
  <c r="M51" i="15"/>
  <c r="M50" i="15" s="1"/>
  <c r="T25" i="15"/>
  <c r="U15" i="16"/>
  <c r="V15" i="16"/>
  <c r="G15" i="16" s="1"/>
  <c r="T17" i="1"/>
  <c r="P32" i="15"/>
  <c r="P27" i="15" s="1"/>
  <c r="P28" i="15" s="1"/>
  <c r="P29" i="15" s="1"/>
  <c r="P59" i="15" s="1"/>
  <c r="E9" i="15" s="1"/>
  <c r="W26" i="15"/>
  <c r="W30" i="15" s="1"/>
  <c r="C16" i="16"/>
  <c r="Y16" i="16" s="1"/>
  <c r="V26" i="15"/>
  <c r="X47" i="15"/>
  <c r="N27" i="15"/>
  <c r="N28" i="15" s="1"/>
  <c r="N30" i="15"/>
  <c r="L51" i="15"/>
  <c r="L48" i="15"/>
  <c r="L49" i="15" s="1"/>
  <c r="R31" i="15"/>
  <c r="R32" i="15" s="1"/>
  <c r="N51" i="15"/>
  <c r="N48" i="15"/>
  <c r="N49" i="15" s="1"/>
  <c r="O27" i="15"/>
  <c r="O28" i="15" s="1"/>
  <c r="O30" i="15"/>
  <c r="X26" i="15"/>
  <c r="X30" i="15" s="1"/>
  <c r="U26" i="15" l="1"/>
  <c r="U27" i="15" s="1"/>
  <c r="U28" i="15" s="1"/>
  <c r="T23" i="15"/>
  <c r="T24" i="15"/>
  <c r="U43" i="15"/>
  <c r="U44" i="15"/>
  <c r="U45" i="15"/>
  <c r="U46" i="15"/>
  <c r="V47" i="15"/>
  <c r="V48" i="15" s="1"/>
  <c r="V49" i="15" s="1"/>
  <c r="W51" i="15"/>
  <c r="W50" i="15" s="1"/>
  <c r="M59" i="15"/>
  <c r="E6" i="15" s="1"/>
  <c r="W27" i="15"/>
  <c r="W28" i="15" s="1"/>
  <c r="W29" i="15" s="1"/>
  <c r="V16" i="16"/>
  <c r="G16" i="16" s="1"/>
  <c r="U16" i="16"/>
  <c r="T18" i="1"/>
  <c r="O29" i="15"/>
  <c r="O59" i="15" s="1"/>
  <c r="E8" i="15" s="1"/>
  <c r="N29" i="15"/>
  <c r="C17" i="16"/>
  <c r="Y17" i="16" s="1"/>
  <c r="R27" i="15"/>
  <c r="R28" i="15" s="1"/>
  <c r="R29" i="15" s="1"/>
  <c r="R59" i="15" s="1"/>
  <c r="E11" i="15" s="1"/>
  <c r="V30" i="15"/>
  <c r="V27" i="15"/>
  <c r="V28" i="15" s="1"/>
  <c r="N50" i="15"/>
  <c r="L50" i="15"/>
  <c r="L59" i="15" s="1"/>
  <c r="E5" i="15" s="1"/>
  <c r="U30" i="15"/>
  <c r="X51" i="15"/>
  <c r="X48" i="15"/>
  <c r="X49" i="15" s="1"/>
  <c r="X31" i="15"/>
  <c r="X32" i="15" s="1"/>
  <c r="T26" i="15" l="1"/>
  <c r="T30" i="15" s="1"/>
  <c r="U47" i="15"/>
  <c r="U48" i="15" s="1"/>
  <c r="U49" i="15" s="1"/>
  <c r="V51" i="15"/>
  <c r="N59" i="15"/>
  <c r="E7" i="15" s="1"/>
  <c r="T27" i="15"/>
  <c r="T28" i="15" s="1"/>
  <c r="T29" i="15" s="1"/>
  <c r="U51" i="15"/>
  <c r="U50" i="15" s="1"/>
  <c r="V17" i="16"/>
  <c r="G17" i="16" s="1"/>
  <c r="U17" i="16"/>
  <c r="T19" i="1"/>
  <c r="T20" i="1" s="1"/>
  <c r="T21" i="1" s="1"/>
  <c r="T22" i="1" s="1"/>
  <c r="U29" i="15"/>
  <c r="V50" i="15"/>
  <c r="X50" i="15"/>
  <c r="F8" i="15" s="1"/>
  <c r="C18" i="16"/>
  <c r="Y18" i="16" s="1"/>
  <c r="X27" i="15"/>
  <c r="X28" i="15" s="1"/>
  <c r="X29" i="15" s="1"/>
  <c r="Y59" i="15" s="1"/>
  <c r="F9" i="15" s="1"/>
  <c r="V29" i="15"/>
  <c r="W59" i="15" s="1"/>
  <c r="F7" i="15" s="1"/>
  <c r="G7" i="15" l="1"/>
  <c r="V59" i="15"/>
  <c r="F6" i="15" s="1"/>
  <c r="G6" i="15" s="1"/>
  <c r="X59" i="15"/>
  <c r="U59" i="15"/>
  <c r="F5" i="15" s="1"/>
  <c r="U18" i="16"/>
  <c r="V18" i="16"/>
  <c r="G18" i="16" s="1"/>
  <c r="G8" i="15"/>
  <c r="C19" i="16"/>
  <c r="Y19" i="16" s="1"/>
  <c r="U20" i="16"/>
  <c r="V20" i="16"/>
  <c r="G9" i="15"/>
  <c r="G5" i="15" l="1"/>
  <c r="G20" i="16"/>
  <c r="V19" i="16"/>
  <c r="U19" i="16"/>
  <c r="C21" i="16"/>
  <c r="D8" i="16"/>
  <c r="Z8" i="16" s="1"/>
  <c r="C11" i="14"/>
  <c r="C5" i="14"/>
  <c r="G19" i="16" l="1"/>
  <c r="W25" i="16" s="1"/>
  <c r="G21" i="16" s="1"/>
  <c r="L56" i="16" s="1"/>
  <c r="W8" i="16"/>
  <c r="X8" i="16"/>
  <c r="H8" i="16" s="1"/>
  <c r="D9" i="16"/>
  <c r="Z9" i="16" s="1"/>
  <c r="D87" i="13"/>
  <c r="D88" i="13"/>
  <c r="L74" i="13"/>
  <c r="J74" i="13"/>
  <c r="I74" i="13"/>
  <c r="I73" i="13"/>
  <c r="H74" i="13"/>
  <c r="H73" i="13"/>
  <c r="G74" i="13"/>
  <c r="D86" i="13"/>
  <c r="E74" i="13"/>
  <c r="D74" i="13"/>
  <c r="M69" i="13"/>
  <c r="M68" i="13"/>
  <c r="M67" i="13"/>
  <c r="L55" i="13"/>
  <c r="L54" i="13"/>
  <c r="J55" i="13"/>
  <c r="J54" i="13"/>
  <c r="I55" i="13"/>
  <c r="I54" i="13"/>
  <c r="H55" i="13"/>
  <c r="H54" i="13"/>
  <c r="G55" i="13"/>
  <c r="D55" i="13"/>
  <c r="I52" i="13"/>
  <c r="T50" i="13"/>
  <c r="M49" i="13"/>
  <c r="B37" i="13"/>
  <c r="M37" i="13"/>
  <c r="M36" i="13"/>
  <c r="M35" i="13"/>
  <c r="M34" i="13"/>
  <c r="M33" i="13"/>
  <c r="M28" i="13"/>
  <c r="B28" i="13"/>
  <c r="M27" i="13"/>
  <c r="B27" i="13"/>
  <c r="M26" i="13"/>
  <c r="M25" i="13"/>
  <c r="B23" i="13"/>
  <c r="B22" i="13"/>
  <c r="M16" i="13"/>
  <c r="M14" i="13"/>
  <c r="M12" i="13"/>
  <c r="B12" i="13"/>
  <c r="M11" i="13"/>
  <c r="B9" i="13"/>
  <c r="M9" i="13"/>
  <c r="M8" i="13"/>
  <c r="M7" i="13"/>
  <c r="M6" i="13"/>
  <c r="H4" i="13"/>
  <c r="D4" i="13"/>
  <c r="C15" i="15" l="1"/>
  <c r="D15" i="15" s="1"/>
  <c r="W9" i="16"/>
  <c r="X9" i="16"/>
  <c r="H9" i="16" s="1"/>
  <c r="C10" i="15"/>
  <c r="D12" i="15"/>
  <c r="D10" i="16"/>
  <c r="Z10" i="16" s="1"/>
  <c r="M88" i="13"/>
  <c r="M87" i="13"/>
  <c r="M86" i="13"/>
  <c r="AD22" i="15" l="1"/>
  <c r="AD23" i="15"/>
  <c r="AD25" i="15"/>
  <c r="AD24" i="15"/>
  <c r="X10" i="16"/>
  <c r="H10" i="16" s="1"/>
  <c r="W10" i="16"/>
  <c r="D10" i="15"/>
  <c r="AA23" i="15"/>
  <c r="AA22" i="15"/>
  <c r="AA25" i="15"/>
  <c r="AA24" i="15"/>
  <c r="D11" i="16"/>
  <c r="Z11" i="16" s="1"/>
  <c r="V64" i="1"/>
  <c r="AD26" i="15" l="1"/>
  <c r="AD30" i="15" s="1"/>
  <c r="AD31" i="15" s="1"/>
  <c r="AD32" i="15" s="1"/>
  <c r="AD27" i="15" s="1"/>
  <c r="AD28" i="15" s="1"/>
  <c r="AD29" i="15" s="1"/>
  <c r="F15" i="15" s="1"/>
  <c r="G15" i="15" s="1"/>
  <c r="W11" i="16"/>
  <c r="X11" i="16"/>
  <c r="H11" i="16" s="1"/>
  <c r="Y23" i="15"/>
  <c r="Y22" i="15"/>
  <c r="Y25" i="15"/>
  <c r="Y24" i="15"/>
  <c r="AA26" i="15"/>
  <c r="AA30" i="15" s="1"/>
  <c r="D12" i="16"/>
  <c r="Z12" i="16" s="1"/>
  <c r="G30" i="12"/>
  <c r="G8" i="12"/>
  <c r="F5" i="12"/>
  <c r="X12" i="16" l="1"/>
  <c r="H12" i="16" s="1"/>
  <c r="W12" i="16"/>
  <c r="Y26" i="15"/>
  <c r="Y30" i="15" s="1"/>
  <c r="Y31" i="15" s="1"/>
  <c r="AA31" i="15"/>
  <c r="D13" i="16"/>
  <c r="Z13" i="16" s="1"/>
  <c r="K21" i="11"/>
  <c r="E11" i="8"/>
  <c r="L75" i="10"/>
  <c r="J75" i="10"/>
  <c r="I75" i="10"/>
  <c r="H75" i="10"/>
  <c r="G75" i="10"/>
  <c r="E75" i="10"/>
  <c r="D88" i="10"/>
  <c r="M88" i="10" s="1"/>
  <c r="D89" i="10"/>
  <c r="M89" i="10" s="1"/>
  <c r="D87" i="10"/>
  <c r="M87" i="10" s="1"/>
  <c r="D75" i="10"/>
  <c r="I74" i="10"/>
  <c r="H74" i="10"/>
  <c r="M69" i="10"/>
  <c r="M70" i="10"/>
  <c r="M68" i="10"/>
  <c r="L56" i="10"/>
  <c r="J56" i="10"/>
  <c r="I56" i="10"/>
  <c r="L55" i="10"/>
  <c r="J55" i="10"/>
  <c r="I55" i="10"/>
  <c r="H55" i="10"/>
  <c r="H56" i="10"/>
  <c r="G56" i="10"/>
  <c r="D56" i="10"/>
  <c r="B11" i="10"/>
  <c r="D4" i="10"/>
  <c r="H4" i="10"/>
  <c r="AA32" i="15" l="1"/>
  <c r="AA27" i="15" s="1"/>
  <c r="AA28" i="15" s="1"/>
  <c r="AA29" i="15" s="1"/>
  <c r="AB59" i="15" s="1"/>
  <c r="F12" i="15" s="1"/>
  <c r="G12" i="15" s="1"/>
  <c r="X13" i="16"/>
  <c r="H13" i="16" s="1"/>
  <c r="W13" i="16"/>
  <c r="Y32" i="15"/>
  <c r="Y27" i="15" s="1"/>
  <c r="Y28" i="15" s="1"/>
  <c r="Y29" i="15" s="1"/>
  <c r="Z59" i="15" s="1"/>
  <c r="F10" i="15" s="1"/>
  <c r="D14" i="16"/>
  <c r="Z14" i="16" s="1"/>
  <c r="J5" i="9"/>
  <c r="E16" i="2"/>
  <c r="B27" i="2"/>
  <c r="B10" i="2"/>
  <c r="X5" i="1"/>
  <c r="H4" i="2"/>
  <c r="G10" i="15" l="1"/>
  <c r="X14" i="16"/>
  <c r="H14" i="16" s="1"/>
  <c r="W14" i="16"/>
  <c r="D15" i="16"/>
  <c r="Z15" i="16" s="1"/>
  <c r="D3" i="10"/>
  <c r="D3" i="13"/>
  <c r="B62" i="9"/>
  <c r="B62" i="11"/>
  <c r="D4" i="9"/>
  <c r="D4" i="11"/>
  <c r="T41" i="8"/>
  <c r="C41" i="8" s="1"/>
  <c r="T26" i="8"/>
  <c r="K28" i="8" s="1"/>
  <c r="O28" i="8" s="1"/>
  <c r="T23" i="8"/>
  <c r="T24" i="8"/>
  <c r="M72" i="2"/>
  <c r="M71" i="2"/>
  <c r="M70" i="2"/>
  <c r="W15" i="16" l="1"/>
  <c r="X15" i="16"/>
  <c r="H15" i="16" s="1"/>
  <c r="D16" i="16"/>
  <c r="Z16" i="16" s="1"/>
  <c r="K21" i="9"/>
  <c r="T25" i="8"/>
  <c r="B28" i="8" s="1"/>
  <c r="W16" i="16" l="1"/>
  <c r="X16" i="16"/>
  <c r="H16" i="16" s="1"/>
  <c r="D17" i="16"/>
  <c r="Z17" i="16" s="1"/>
  <c r="M48" i="13"/>
  <c r="W17" i="16" l="1"/>
  <c r="X17" i="16"/>
  <c r="H17" i="16" s="1"/>
  <c r="D18" i="16"/>
  <c r="Z18" i="16" s="1"/>
  <c r="K79" i="9"/>
  <c r="K79" i="11"/>
  <c r="AF11" i="1"/>
  <c r="X18" i="16" l="1"/>
  <c r="W18" i="16"/>
  <c r="AG11" i="1"/>
  <c r="C11" i="1" s="1"/>
  <c r="E55" i="13" s="1"/>
  <c r="D21" i="16"/>
  <c r="K34" i="9"/>
  <c r="K34" i="11"/>
  <c r="B37" i="2"/>
  <c r="I52" i="2"/>
  <c r="D3" i="2"/>
  <c r="D91" i="2"/>
  <c r="M91" i="2" s="1"/>
  <c r="D90" i="2"/>
  <c r="M90" i="2" s="1"/>
  <c r="D89" i="2"/>
  <c r="M89" i="2" s="1"/>
  <c r="L77" i="2"/>
  <c r="J77" i="2"/>
  <c r="G77" i="2"/>
  <c r="E77" i="2"/>
  <c r="D77" i="2"/>
  <c r="I77" i="2"/>
  <c r="I76" i="2"/>
  <c r="H77" i="2"/>
  <c r="H76" i="2"/>
  <c r="L57" i="2"/>
  <c r="L56" i="2"/>
  <c r="J57" i="2"/>
  <c r="J56" i="2"/>
  <c r="I57" i="2"/>
  <c r="I56" i="2"/>
  <c r="H57" i="2"/>
  <c r="H56" i="2"/>
  <c r="G57" i="2"/>
  <c r="D57" i="2"/>
  <c r="B28" i="2"/>
  <c r="B23" i="2"/>
  <c r="B55" i="11" s="1"/>
  <c r="B54" i="11"/>
  <c r="D4" i="2"/>
  <c r="J5" i="11" s="1"/>
  <c r="N12" i="1"/>
  <c r="I75" i="13" s="1"/>
  <c r="L12" i="1"/>
  <c r="G75" i="13" s="1"/>
  <c r="F12" i="1"/>
  <c r="I56" i="13" s="1"/>
  <c r="E12" i="1"/>
  <c r="H56" i="13" s="1"/>
  <c r="G12" i="1"/>
  <c r="J56" i="13" s="1"/>
  <c r="H18" i="16" l="1"/>
  <c r="X25" i="16" s="1"/>
  <c r="H21" i="16" s="1"/>
  <c r="M56" i="16" s="1"/>
  <c r="E56" i="10"/>
  <c r="B63" i="9"/>
  <c r="B63" i="11"/>
  <c r="B48" i="9"/>
  <c r="B48" i="11"/>
  <c r="N13" i="1"/>
  <c r="I76" i="13" s="1"/>
  <c r="I76" i="10"/>
  <c r="L13" i="1"/>
  <c r="G76" i="13" s="1"/>
  <c r="G76" i="10"/>
  <c r="G13" i="1"/>
  <c r="J57" i="13" s="1"/>
  <c r="J57" i="10"/>
  <c r="F13" i="1"/>
  <c r="I57" i="13" s="1"/>
  <c r="I57" i="10"/>
  <c r="K22" i="9"/>
  <c r="K22" i="11"/>
  <c r="K20" i="9"/>
  <c r="K20" i="11"/>
  <c r="D3" i="9"/>
  <c r="D3" i="11"/>
  <c r="E13" i="1"/>
  <c r="H57" i="13" s="1"/>
  <c r="H57" i="10"/>
  <c r="T40" i="8"/>
  <c r="C40" i="8" s="1"/>
  <c r="B55" i="9"/>
  <c r="T36" i="8"/>
  <c r="C36" i="8" s="1"/>
  <c r="B54" i="9"/>
  <c r="C42" i="8"/>
  <c r="T42" i="8"/>
  <c r="I58" i="2"/>
  <c r="G78" i="2"/>
  <c r="I78" i="2"/>
  <c r="H58" i="2"/>
  <c r="J58" i="2"/>
  <c r="H12" i="1"/>
  <c r="K12" i="1"/>
  <c r="M12" i="1"/>
  <c r="O12" i="1"/>
  <c r="P12" i="1"/>
  <c r="J12" i="1"/>
  <c r="B12" i="1"/>
  <c r="Q11" i="1"/>
  <c r="AS12" i="1" l="1"/>
  <c r="AT12" i="1" s="1"/>
  <c r="AU12" i="1" s="1"/>
  <c r="AV12" i="1" s="1"/>
  <c r="D12" i="1" s="1"/>
  <c r="G58" i="2" s="1"/>
  <c r="AP12" i="1"/>
  <c r="AQ12" i="1" s="1"/>
  <c r="AR12" i="1" s="1"/>
  <c r="AM12" i="1"/>
  <c r="AN12" i="1" s="1"/>
  <c r="AO12" i="1" s="1"/>
  <c r="AE12" i="1"/>
  <c r="AF12" i="1" s="1"/>
  <c r="AG12" i="1" s="1"/>
  <c r="C12" i="1" s="1"/>
  <c r="AJ12" i="1"/>
  <c r="AK12" i="1" s="1"/>
  <c r="AL12" i="1" s="1"/>
  <c r="C16" i="15"/>
  <c r="H59" i="2"/>
  <c r="I59" i="2"/>
  <c r="J59" i="2"/>
  <c r="L57" i="10"/>
  <c r="L56" i="13"/>
  <c r="C16" i="14"/>
  <c r="C11" i="15"/>
  <c r="J76" i="10"/>
  <c r="J75" i="13"/>
  <c r="D56" i="13"/>
  <c r="L76" i="10"/>
  <c r="L75" i="13"/>
  <c r="H76" i="10"/>
  <c r="H75" i="13"/>
  <c r="E76" i="10"/>
  <c r="E75" i="13"/>
  <c r="D76" i="10"/>
  <c r="D75" i="13"/>
  <c r="M75" i="10"/>
  <c r="M74" i="13"/>
  <c r="N14" i="1"/>
  <c r="I77" i="13" s="1"/>
  <c r="I77" i="10"/>
  <c r="I79" i="2"/>
  <c r="L14" i="1"/>
  <c r="G77" i="13" s="1"/>
  <c r="G77" i="10"/>
  <c r="G79" i="2"/>
  <c r="G14" i="1"/>
  <c r="J58" i="13" s="1"/>
  <c r="J58" i="10"/>
  <c r="F14" i="1"/>
  <c r="I58" i="13" s="1"/>
  <c r="I58" i="10"/>
  <c r="K19" i="9"/>
  <c r="K19" i="11"/>
  <c r="D57" i="10"/>
  <c r="E14" i="1"/>
  <c r="H58" i="13" s="1"/>
  <c r="H58" i="10"/>
  <c r="O13" i="1"/>
  <c r="J78" i="2"/>
  <c r="P13" i="1"/>
  <c r="L76" i="13" s="1"/>
  <c r="L78" i="2"/>
  <c r="J13" i="1"/>
  <c r="D76" i="13" s="1"/>
  <c r="D78" i="2"/>
  <c r="K13" i="1"/>
  <c r="E78" i="2"/>
  <c r="M77" i="2"/>
  <c r="M13" i="1"/>
  <c r="H78" i="2"/>
  <c r="H13" i="1"/>
  <c r="L58" i="2"/>
  <c r="I11" i="1"/>
  <c r="E57" i="2"/>
  <c r="D58" i="2"/>
  <c r="Q12" i="1"/>
  <c r="M75" i="13" s="1"/>
  <c r="B13" i="1"/>
  <c r="F26" i="15" l="1"/>
  <c r="D16" i="15"/>
  <c r="AF23" i="15" s="1"/>
  <c r="AF26" i="15" s="1"/>
  <c r="AF30" i="15" s="1"/>
  <c r="AF31" i="15" s="1"/>
  <c r="AS13" i="1"/>
  <c r="AT13" i="1" s="1"/>
  <c r="AU13" i="1" s="1"/>
  <c r="AV13" i="1" s="1"/>
  <c r="D13" i="1" s="1"/>
  <c r="AP13" i="1"/>
  <c r="AQ13" i="1" s="1"/>
  <c r="AR13" i="1" s="1"/>
  <c r="AM13" i="1"/>
  <c r="AN13" i="1" s="1"/>
  <c r="AO13" i="1" s="1"/>
  <c r="AE13" i="1"/>
  <c r="AJ13" i="1"/>
  <c r="AK13" i="1" s="1"/>
  <c r="AL13" i="1" s="1"/>
  <c r="AE23" i="15"/>
  <c r="AE26" i="15" s="1"/>
  <c r="AE30" i="15" s="1"/>
  <c r="AE31" i="15" s="1"/>
  <c r="G56" i="13"/>
  <c r="G57" i="10"/>
  <c r="L57" i="13"/>
  <c r="H14" i="1"/>
  <c r="D11" i="15"/>
  <c r="AF13" i="1"/>
  <c r="AG13" i="1" s="1"/>
  <c r="C13" i="1" s="1"/>
  <c r="E56" i="13"/>
  <c r="J77" i="10"/>
  <c r="J76" i="13"/>
  <c r="D57" i="13"/>
  <c r="H77" i="10"/>
  <c r="H76" i="13"/>
  <c r="E77" i="10"/>
  <c r="E76" i="13"/>
  <c r="M56" i="10"/>
  <c r="M55" i="13"/>
  <c r="L79" i="2"/>
  <c r="L77" i="10"/>
  <c r="N15" i="1"/>
  <c r="I78" i="13" s="1"/>
  <c r="I78" i="10"/>
  <c r="I80" i="2"/>
  <c r="L15" i="1"/>
  <c r="G78" i="13" s="1"/>
  <c r="G78" i="10"/>
  <c r="G80" i="2"/>
  <c r="L59" i="2"/>
  <c r="L58" i="10"/>
  <c r="G15" i="1"/>
  <c r="J59" i="13" s="1"/>
  <c r="J59" i="10"/>
  <c r="J60" i="2"/>
  <c r="F15" i="1"/>
  <c r="I59" i="13" s="1"/>
  <c r="I59" i="10"/>
  <c r="I60" i="2"/>
  <c r="E57" i="10"/>
  <c r="M78" i="2"/>
  <c r="M76" i="10"/>
  <c r="E15" i="1"/>
  <c r="H59" i="13" s="1"/>
  <c r="H59" i="10"/>
  <c r="H60" i="2"/>
  <c r="D79" i="2"/>
  <c r="D77" i="10"/>
  <c r="D58" i="10"/>
  <c r="D59" i="2"/>
  <c r="P14" i="1"/>
  <c r="L77" i="13" s="1"/>
  <c r="J14" i="1"/>
  <c r="D77" i="13" s="1"/>
  <c r="O14" i="1"/>
  <c r="J79" i="2"/>
  <c r="K14" i="1"/>
  <c r="E79" i="2"/>
  <c r="M14" i="1"/>
  <c r="H79" i="2"/>
  <c r="Q13" i="1"/>
  <c r="M76" i="13" s="1"/>
  <c r="M57" i="2"/>
  <c r="B14" i="1"/>
  <c r="AE32" i="15" l="1"/>
  <c r="AE27" i="15" s="1"/>
  <c r="AE28" i="15" s="1"/>
  <c r="AE29" i="15" s="1"/>
  <c r="F16" i="15" s="1"/>
  <c r="AF32" i="15"/>
  <c r="AF27" i="15" s="1"/>
  <c r="AF28" i="15" s="1"/>
  <c r="AF29" i="15" s="1"/>
  <c r="AS14" i="1"/>
  <c r="AT14" i="1" s="1"/>
  <c r="AU14" i="1" s="1"/>
  <c r="AV14" i="1" s="1"/>
  <c r="D14" i="1" s="1"/>
  <c r="AP14" i="1"/>
  <c r="AQ14" i="1" s="1"/>
  <c r="AR14" i="1" s="1"/>
  <c r="AM14" i="1"/>
  <c r="AN14" i="1" s="1"/>
  <c r="AO14" i="1" s="1"/>
  <c r="AE14" i="1"/>
  <c r="AF14" i="1" s="1"/>
  <c r="AG14" i="1" s="1"/>
  <c r="C14" i="1" s="1"/>
  <c r="AJ14" i="1"/>
  <c r="AK14" i="1" s="1"/>
  <c r="AL14" i="1" s="1"/>
  <c r="G57" i="13"/>
  <c r="G58" i="10"/>
  <c r="G59" i="2"/>
  <c r="Z25" i="15"/>
  <c r="L59" i="10"/>
  <c r="L58" i="13"/>
  <c r="Z24" i="15"/>
  <c r="Z23" i="15"/>
  <c r="Z22" i="15"/>
  <c r="E57" i="13"/>
  <c r="J78" i="10"/>
  <c r="J77" i="13"/>
  <c r="D58" i="13"/>
  <c r="H78" i="10"/>
  <c r="H77" i="13"/>
  <c r="E78" i="10"/>
  <c r="E77" i="13"/>
  <c r="I12" i="1"/>
  <c r="L80" i="2"/>
  <c r="L78" i="10"/>
  <c r="N16" i="1"/>
  <c r="I79" i="13" s="1"/>
  <c r="I79" i="10"/>
  <c r="I81" i="2"/>
  <c r="L16" i="1"/>
  <c r="G79" i="13" s="1"/>
  <c r="G79" i="10"/>
  <c r="G81" i="2"/>
  <c r="G16" i="1"/>
  <c r="J60" i="13" s="1"/>
  <c r="J60" i="10"/>
  <c r="J61" i="2"/>
  <c r="F16" i="1"/>
  <c r="I60" i="13" s="1"/>
  <c r="I60" i="10"/>
  <c r="I61" i="2"/>
  <c r="E58" i="2"/>
  <c r="E58" i="10"/>
  <c r="K7" i="9"/>
  <c r="K7" i="11"/>
  <c r="M79" i="2"/>
  <c r="M77" i="10"/>
  <c r="E16" i="1"/>
  <c r="H60" i="13" s="1"/>
  <c r="H60" i="10"/>
  <c r="H61" i="2"/>
  <c r="J15" i="1"/>
  <c r="D78" i="10"/>
  <c r="D59" i="10"/>
  <c r="D60" i="2"/>
  <c r="D80" i="2"/>
  <c r="P15" i="1"/>
  <c r="L78" i="13" s="1"/>
  <c r="M15" i="1"/>
  <c r="H80" i="2"/>
  <c r="E80" i="2"/>
  <c r="K15" i="1"/>
  <c r="J80" i="2"/>
  <c r="O15" i="1"/>
  <c r="Q14" i="1"/>
  <c r="H15" i="1"/>
  <c r="L60" i="2"/>
  <c r="B15" i="1"/>
  <c r="AS15" i="1" l="1"/>
  <c r="AT15" i="1" s="1"/>
  <c r="AU15" i="1" s="1"/>
  <c r="AV15" i="1" s="1"/>
  <c r="D15" i="1" s="1"/>
  <c r="G61" i="2" s="1"/>
  <c r="AP15" i="1"/>
  <c r="AQ15" i="1" s="1"/>
  <c r="AR15" i="1" s="1"/>
  <c r="AM15" i="1"/>
  <c r="AN15" i="1" s="1"/>
  <c r="AO15" i="1" s="1"/>
  <c r="AE15" i="1"/>
  <c r="AF15" i="1" s="1"/>
  <c r="AG15" i="1" s="1"/>
  <c r="C15" i="1" s="1"/>
  <c r="AJ15" i="1"/>
  <c r="AK15" i="1" s="1"/>
  <c r="AL15" i="1" s="1"/>
  <c r="G58" i="13"/>
  <c r="G59" i="10"/>
  <c r="G60" i="2"/>
  <c r="L60" i="10"/>
  <c r="L59" i="13"/>
  <c r="Z26" i="15"/>
  <c r="Z30" i="15" s="1"/>
  <c r="Z31" i="15" s="1"/>
  <c r="Z32" i="15" s="1"/>
  <c r="Z27" i="15" s="1"/>
  <c r="Z28" i="15" s="1"/>
  <c r="Z29" i="15" s="1"/>
  <c r="AA59" i="15" s="1"/>
  <c r="F11" i="15" s="1"/>
  <c r="E58" i="13"/>
  <c r="J79" i="10"/>
  <c r="J78" i="13"/>
  <c r="D59" i="13"/>
  <c r="H79" i="10"/>
  <c r="H78" i="13"/>
  <c r="E79" i="10"/>
  <c r="E78" i="13"/>
  <c r="M78" i="10"/>
  <c r="M77" i="13"/>
  <c r="D79" i="10"/>
  <c r="D78" i="13"/>
  <c r="M57" i="10"/>
  <c r="M56" i="13"/>
  <c r="M58" i="2"/>
  <c r="K8" i="11" s="1"/>
  <c r="E59" i="2"/>
  <c r="I13" i="1"/>
  <c r="P16" i="1"/>
  <c r="L82" i="2" s="1"/>
  <c r="L79" i="10"/>
  <c r="N17" i="1"/>
  <c r="I80" i="13" s="1"/>
  <c r="I80" i="10"/>
  <c r="I82" i="2"/>
  <c r="L17" i="1"/>
  <c r="G80" i="13" s="1"/>
  <c r="G80" i="10"/>
  <c r="G82" i="2"/>
  <c r="J16" i="1"/>
  <c r="D81" i="2"/>
  <c r="G17" i="1"/>
  <c r="J61" i="13" s="1"/>
  <c r="J61" i="10"/>
  <c r="J62" i="2"/>
  <c r="F17" i="1"/>
  <c r="I61" i="13" s="1"/>
  <c r="I61" i="10"/>
  <c r="I62" i="2"/>
  <c r="D60" i="10"/>
  <c r="E59" i="10"/>
  <c r="E17" i="1"/>
  <c r="H61" i="13" s="1"/>
  <c r="H61" i="10"/>
  <c r="H62" i="2"/>
  <c r="L81" i="2"/>
  <c r="M80" i="2"/>
  <c r="M16" i="1"/>
  <c r="H81" i="2"/>
  <c r="J81" i="2"/>
  <c r="O16" i="1"/>
  <c r="E81" i="2"/>
  <c r="K16" i="1"/>
  <c r="Q15" i="1"/>
  <c r="M78" i="13" s="1"/>
  <c r="H16" i="1"/>
  <c r="L61" i="2"/>
  <c r="D61" i="2"/>
  <c r="B16" i="1"/>
  <c r="AS16" i="1" l="1"/>
  <c r="AT16" i="1" s="1"/>
  <c r="AU16" i="1" s="1"/>
  <c r="AV16" i="1" s="1"/>
  <c r="D16" i="1" s="1"/>
  <c r="AP16" i="1"/>
  <c r="AQ16" i="1" s="1"/>
  <c r="AR16" i="1" s="1"/>
  <c r="AM16" i="1"/>
  <c r="AN16" i="1" s="1"/>
  <c r="AO16" i="1" s="1"/>
  <c r="AE16" i="1"/>
  <c r="AJ16" i="1"/>
  <c r="AK16" i="1" s="1"/>
  <c r="AL16" i="1" s="1"/>
  <c r="G59" i="13"/>
  <c r="G60" i="10"/>
  <c r="L61" i="10"/>
  <c r="L60" i="13"/>
  <c r="G11" i="15"/>
  <c r="E59" i="13"/>
  <c r="AF16" i="1"/>
  <c r="AG16" i="1" s="1"/>
  <c r="C16" i="1" s="1"/>
  <c r="J80" i="10"/>
  <c r="J79" i="13"/>
  <c r="D60" i="13"/>
  <c r="L80" i="10"/>
  <c r="L79" i="13"/>
  <c r="H80" i="10"/>
  <c r="H79" i="13"/>
  <c r="E80" i="10"/>
  <c r="E79" i="13"/>
  <c r="D80" i="10"/>
  <c r="D79" i="13"/>
  <c r="M58" i="10"/>
  <c r="M57" i="13"/>
  <c r="K8" i="9"/>
  <c r="J17" i="1"/>
  <c r="J18" i="1" s="1"/>
  <c r="M59" i="2"/>
  <c r="K9" i="9" s="1"/>
  <c r="P17" i="1"/>
  <c r="P18" i="1" s="1"/>
  <c r="N18" i="1"/>
  <c r="I81" i="13" s="1"/>
  <c r="I81" i="10"/>
  <c r="I83" i="2"/>
  <c r="L18" i="1"/>
  <c r="G81" i="13" s="1"/>
  <c r="G81" i="10"/>
  <c r="G83" i="2"/>
  <c r="D82" i="2"/>
  <c r="G18" i="1"/>
  <c r="J62" i="13" s="1"/>
  <c r="J62" i="10"/>
  <c r="J63" i="2"/>
  <c r="F18" i="1"/>
  <c r="I62" i="13" s="1"/>
  <c r="I62" i="10"/>
  <c r="I63" i="2"/>
  <c r="I14" i="1"/>
  <c r="E60" i="2"/>
  <c r="E60" i="10"/>
  <c r="M81" i="2"/>
  <c r="M79" i="10"/>
  <c r="E18" i="1"/>
  <c r="H62" i="13" s="1"/>
  <c r="H62" i="10"/>
  <c r="H63" i="2"/>
  <c r="D61" i="10"/>
  <c r="D62" i="2"/>
  <c r="E82" i="2"/>
  <c r="K17" i="1"/>
  <c r="Q16" i="1"/>
  <c r="M17" i="1"/>
  <c r="H82" i="2"/>
  <c r="J82" i="2"/>
  <c r="O17" i="1"/>
  <c r="L62" i="2"/>
  <c r="H17" i="1"/>
  <c r="B17" i="1"/>
  <c r="AS17" i="1" l="1"/>
  <c r="AT17" i="1" s="1"/>
  <c r="AU17" i="1" s="1"/>
  <c r="AV17" i="1" s="1"/>
  <c r="D17" i="1" s="1"/>
  <c r="AP17" i="1"/>
  <c r="AQ17" i="1" s="1"/>
  <c r="AR17" i="1" s="1"/>
  <c r="AM17" i="1"/>
  <c r="AN17" i="1" s="1"/>
  <c r="AO17" i="1" s="1"/>
  <c r="AE17" i="1"/>
  <c r="AJ17" i="1"/>
  <c r="AK17" i="1" s="1"/>
  <c r="AL17" i="1" s="1"/>
  <c r="G60" i="13"/>
  <c r="G61" i="10"/>
  <c r="G62" i="2"/>
  <c r="L62" i="10"/>
  <c r="L61" i="13"/>
  <c r="E60" i="13"/>
  <c r="AF17" i="1"/>
  <c r="J81" i="10"/>
  <c r="J80" i="13"/>
  <c r="D61" i="13"/>
  <c r="L82" i="10"/>
  <c r="L81" i="13"/>
  <c r="L83" i="2"/>
  <c r="L81" i="10"/>
  <c r="L80" i="13"/>
  <c r="H81" i="10"/>
  <c r="H80" i="13"/>
  <c r="E81" i="10"/>
  <c r="E80" i="13"/>
  <c r="M80" i="10"/>
  <c r="M79" i="13"/>
  <c r="D81" i="10"/>
  <c r="D80" i="13"/>
  <c r="D82" i="10"/>
  <c r="D81" i="13"/>
  <c r="M60" i="2"/>
  <c r="K10" i="11" s="1"/>
  <c r="M58" i="13"/>
  <c r="D83" i="2"/>
  <c r="I15" i="1"/>
  <c r="M61" i="2" s="1"/>
  <c r="K9" i="11"/>
  <c r="E61" i="2"/>
  <c r="N19" i="1"/>
  <c r="I82" i="13" s="1"/>
  <c r="I82" i="10"/>
  <c r="I84" i="2"/>
  <c r="L19" i="1"/>
  <c r="G82" i="13" s="1"/>
  <c r="G82" i="10"/>
  <c r="G84" i="2"/>
  <c r="G19" i="1"/>
  <c r="J63" i="13" s="1"/>
  <c r="J63" i="10"/>
  <c r="J64" i="2"/>
  <c r="F19" i="1"/>
  <c r="I63" i="13" s="1"/>
  <c r="I63" i="10"/>
  <c r="I64" i="2"/>
  <c r="M59" i="10"/>
  <c r="E61" i="10"/>
  <c r="E19" i="1"/>
  <c r="H63" i="13" s="1"/>
  <c r="H63" i="10"/>
  <c r="H64" i="2"/>
  <c r="D62" i="10"/>
  <c r="D63" i="2"/>
  <c r="D84" i="2"/>
  <c r="J19" i="1"/>
  <c r="M82" i="2"/>
  <c r="J83" i="2"/>
  <c r="O18" i="1"/>
  <c r="M18" i="1"/>
  <c r="H83" i="2"/>
  <c r="L84" i="2"/>
  <c r="P19" i="1"/>
  <c r="E83" i="2"/>
  <c r="K18" i="1"/>
  <c r="Q17" i="1"/>
  <c r="M80" i="13" s="1"/>
  <c r="L63" i="2"/>
  <c r="H18" i="1"/>
  <c r="I16" i="1"/>
  <c r="M60" i="13" s="1"/>
  <c r="E62" i="2"/>
  <c r="B18" i="1"/>
  <c r="AS18" i="1" l="1"/>
  <c r="AT18" i="1" s="1"/>
  <c r="AU18" i="1" s="1"/>
  <c r="AV18" i="1" s="1"/>
  <c r="D18" i="1" s="1"/>
  <c r="AP18" i="1"/>
  <c r="AQ18" i="1" s="1"/>
  <c r="AR18" i="1" s="1"/>
  <c r="AM18" i="1"/>
  <c r="AN18" i="1" s="1"/>
  <c r="AO18" i="1" s="1"/>
  <c r="AE18" i="1"/>
  <c r="AF18" i="1" s="1"/>
  <c r="AG18" i="1" s="1"/>
  <c r="C18" i="1" s="1"/>
  <c r="AJ18" i="1"/>
  <c r="AK18" i="1" s="1"/>
  <c r="AL18" i="1" s="1"/>
  <c r="G61" i="13"/>
  <c r="G62" i="10"/>
  <c r="G63" i="2"/>
  <c r="L63" i="10"/>
  <c r="L62" i="13"/>
  <c r="AG17" i="1"/>
  <c r="C17" i="1" s="1"/>
  <c r="E62" i="10" s="1"/>
  <c r="K10" i="9"/>
  <c r="J82" i="10"/>
  <c r="J81" i="13"/>
  <c r="D62" i="13"/>
  <c r="L83" i="10"/>
  <c r="L82" i="13"/>
  <c r="H82" i="10"/>
  <c r="H81" i="13"/>
  <c r="E82" i="10"/>
  <c r="E81" i="13"/>
  <c r="D83" i="10"/>
  <c r="D82" i="13"/>
  <c r="M60" i="10"/>
  <c r="M59" i="13"/>
  <c r="N20" i="1"/>
  <c r="I83" i="13" s="1"/>
  <c r="I83" i="10"/>
  <c r="I85" i="2"/>
  <c r="L20" i="1"/>
  <c r="G83" i="13" s="1"/>
  <c r="G83" i="10"/>
  <c r="G85" i="2"/>
  <c r="G20" i="1"/>
  <c r="J64" i="13" s="1"/>
  <c r="J64" i="10"/>
  <c r="J65" i="2"/>
  <c r="F20" i="1"/>
  <c r="I64" i="13" s="1"/>
  <c r="I64" i="10"/>
  <c r="I65" i="2"/>
  <c r="K11" i="9"/>
  <c r="K11" i="11"/>
  <c r="M83" i="2"/>
  <c r="M81" i="10"/>
  <c r="E20" i="1"/>
  <c r="H64" i="13" s="1"/>
  <c r="H64" i="10"/>
  <c r="H65" i="2"/>
  <c r="D63" i="10"/>
  <c r="M62" i="2"/>
  <c r="M61" i="10"/>
  <c r="D64" i="2"/>
  <c r="J84" i="2"/>
  <c r="O19" i="1"/>
  <c r="D85" i="2"/>
  <c r="J20" i="1"/>
  <c r="E84" i="2"/>
  <c r="K19" i="1"/>
  <c r="Q18" i="1"/>
  <c r="M81" i="13" s="1"/>
  <c r="L85" i="2"/>
  <c r="P20" i="1"/>
  <c r="M19" i="1"/>
  <c r="H84" i="2"/>
  <c r="L64" i="2"/>
  <c r="H19" i="1"/>
  <c r="B19" i="1"/>
  <c r="AE19" i="1" l="1"/>
  <c r="AS19" i="1"/>
  <c r="AT19" i="1" s="1"/>
  <c r="AU19" i="1" s="1"/>
  <c r="AV19" i="1" s="1"/>
  <c r="D19" i="1" s="1"/>
  <c r="AP19" i="1"/>
  <c r="AQ19" i="1" s="1"/>
  <c r="AR19" i="1" s="1"/>
  <c r="AM19" i="1"/>
  <c r="AN19" i="1" s="1"/>
  <c r="AO19" i="1" s="1"/>
  <c r="AJ19" i="1"/>
  <c r="AK19" i="1" s="1"/>
  <c r="AL19" i="1" s="1"/>
  <c r="G62" i="13"/>
  <c r="G63" i="10"/>
  <c r="G64" i="2"/>
  <c r="L64" i="10"/>
  <c r="L63" i="13"/>
  <c r="E62" i="13"/>
  <c r="E61" i="13"/>
  <c r="AF19" i="1"/>
  <c r="AG19" i="1" s="1"/>
  <c r="C19" i="1" s="1"/>
  <c r="J83" i="10"/>
  <c r="J82" i="13"/>
  <c r="D63" i="13"/>
  <c r="L84" i="10"/>
  <c r="L83" i="13"/>
  <c r="H83" i="10"/>
  <c r="H82" i="13"/>
  <c r="E83" i="10"/>
  <c r="E82" i="13"/>
  <c r="D84" i="10"/>
  <c r="D83" i="13"/>
  <c r="E63" i="2"/>
  <c r="I17" i="1"/>
  <c r="N21" i="1"/>
  <c r="I84" i="13" s="1"/>
  <c r="I84" i="10"/>
  <c r="I86" i="2"/>
  <c r="L21" i="1"/>
  <c r="G84" i="13" s="1"/>
  <c r="G84" i="10"/>
  <c r="G86" i="2"/>
  <c r="G21" i="1"/>
  <c r="J65" i="13" s="1"/>
  <c r="J65" i="10"/>
  <c r="J66" i="2"/>
  <c r="F21" i="1"/>
  <c r="I65" i="13" s="1"/>
  <c r="I65" i="10"/>
  <c r="I66" i="2"/>
  <c r="D64" i="10"/>
  <c r="E63" i="10"/>
  <c r="K12" i="9"/>
  <c r="K12" i="11"/>
  <c r="M84" i="2"/>
  <c r="M82" i="10"/>
  <c r="E21" i="1"/>
  <c r="H65" i="13" s="1"/>
  <c r="H65" i="10"/>
  <c r="H66" i="2"/>
  <c r="D65" i="2"/>
  <c r="B20" i="1"/>
  <c r="L86" i="2"/>
  <c r="P21" i="1"/>
  <c r="J85" i="2"/>
  <c r="O20" i="1"/>
  <c r="M20" i="1"/>
  <c r="H85" i="2"/>
  <c r="E85" i="2"/>
  <c r="K20" i="1"/>
  <c r="Q19" i="1"/>
  <c r="M82" i="13" s="1"/>
  <c r="D86" i="2"/>
  <c r="J21" i="1"/>
  <c r="L65" i="2"/>
  <c r="H20" i="1"/>
  <c r="I18" i="1"/>
  <c r="M62" i="13" s="1"/>
  <c r="G63" i="13" l="1"/>
  <c r="G64" i="10"/>
  <c r="G65" i="2"/>
  <c r="AS20" i="1"/>
  <c r="AT20" i="1" s="1"/>
  <c r="AU20" i="1" s="1"/>
  <c r="AV20" i="1" s="1"/>
  <c r="D20" i="1" s="1"/>
  <c r="AP20" i="1"/>
  <c r="AQ20" i="1" s="1"/>
  <c r="AR20" i="1" s="1"/>
  <c r="AM20" i="1"/>
  <c r="AN20" i="1" s="1"/>
  <c r="AO20" i="1" s="1"/>
  <c r="AE20" i="1"/>
  <c r="AF20" i="1" s="1"/>
  <c r="AG20" i="1" s="1"/>
  <c r="C20" i="1" s="1"/>
  <c r="AJ20" i="1"/>
  <c r="AK20" i="1" s="1"/>
  <c r="AL20" i="1" s="1"/>
  <c r="L65" i="10"/>
  <c r="L64" i="13"/>
  <c r="E63" i="13"/>
  <c r="J84" i="10"/>
  <c r="J83" i="13"/>
  <c r="D64" i="13"/>
  <c r="L85" i="10"/>
  <c r="L84" i="13"/>
  <c r="H84" i="10"/>
  <c r="H83" i="13"/>
  <c r="E84" i="10"/>
  <c r="E83" i="13"/>
  <c r="D85" i="10"/>
  <c r="D84" i="13"/>
  <c r="M62" i="10"/>
  <c r="M61" i="13"/>
  <c r="M63" i="2"/>
  <c r="K13" i="11" s="1"/>
  <c r="E64" i="2"/>
  <c r="N22" i="1"/>
  <c r="I85" i="10"/>
  <c r="I87" i="2"/>
  <c r="L22" i="1"/>
  <c r="G85" i="13" s="1"/>
  <c r="G89" i="13" s="1"/>
  <c r="G85" i="10"/>
  <c r="G87" i="2"/>
  <c r="G22" i="1"/>
  <c r="J66" i="13" s="1"/>
  <c r="J70" i="13" s="1"/>
  <c r="J66" i="10"/>
  <c r="J67" i="2"/>
  <c r="F22" i="1"/>
  <c r="I66" i="13" s="1"/>
  <c r="I70" i="13" s="1"/>
  <c r="I66" i="10"/>
  <c r="I67" i="2"/>
  <c r="E64" i="10"/>
  <c r="M85" i="2"/>
  <c r="M83" i="10"/>
  <c r="E22" i="1"/>
  <c r="H66" i="13" s="1"/>
  <c r="H70" i="13" s="1"/>
  <c r="H66" i="10"/>
  <c r="H67" i="2"/>
  <c r="D65" i="10"/>
  <c r="M64" i="2"/>
  <c r="M63" i="10"/>
  <c r="D66" i="2"/>
  <c r="E86" i="2"/>
  <c r="Q20" i="1"/>
  <c r="M83" i="13" s="1"/>
  <c r="K21" i="1"/>
  <c r="J86" i="2"/>
  <c r="O21" i="1"/>
  <c r="M21" i="1"/>
  <c r="H86" i="2"/>
  <c r="L87" i="2"/>
  <c r="P22" i="1"/>
  <c r="D87" i="2"/>
  <c r="J22" i="1"/>
  <c r="L66" i="2"/>
  <c r="H21" i="1"/>
  <c r="I19" i="1"/>
  <c r="M63" i="13" s="1"/>
  <c r="B21" i="1"/>
  <c r="AJ21" i="1" l="1"/>
  <c r="AK21" i="1" s="1"/>
  <c r="AL21" i="1" s="1"/>
  <c r="AS21" i="1"/>
  <c r="AT21" i="1" s="1"/>
  <c r="AU21" i="1" s="1"/>
  <c r="AV21" i="1" s="1"/>
  <c r="D21" i="1" s="1"/>
  <c r="AP21" i="1"/>
  <c r="AQ21" i="1" s="1"/>
  <c r="AR21" i="1" s="1"/>
  <c r="AM21" i="1"/>
  <c r="AN21" i="1" s="1"/>
  <c r="AO21" i="1" s="1"/>
  <c r="AE21" i="1"/>
  <c r="G64" i="13"/>
  <c r="G65" i="10"/>
  <c r="G66" i="2"/>
  <c r="F23" i="1"/>
  <c r="I69" i="2" s="1"/>
  <c r="L66" i="10"/>
  <c r="L65" i="13"/>
  <c r="E64" i="13"/>
  <c r="AF21" i="1"/>
  <c r="AG21" i="1" s="1"/>
  <c r="C21" i="1" s="1"/>
  <c r="K13" i="9"/>
  <c r="J85" i="10"/>
  <c r="J84" i="13"/>
  <c r="D65" i="13"/>
  <c r="L86" i="10"/>
  <c r="L90" i="10" s="1"/>
  <c r="L85" i="13"/>
  <c r="L89" i="13" s="1"/>
  <c r="N23" i="1"/>
  <c r="I85" i="13"/>
  <c r="I89" i="13" s="1"/>
  <c r="H85" i="10"/>
  <c r="H84" i="13"/>
  <c r="E85" i="10"/>
  <c r="E84" i="13"/>
  <c r="D86" i="10"/>
  <c r="D90" i="10" s="1"/>
  <c r="D85" i="13"/>
  <c r="D89" i="13" s="1"/>
  <c r="E65" i="2"/>
  <c r="I88" i="2"/>
  <c r="I92" i="2" s="1"/>
  <c r="I86" i="10"/>
  <c r="I90" i="10" s="1"/>
  <c r="G88" i="2"/>
  <c r="G92" i="2" s="1"/>
  <c r="G86" i="10"/>
  <c r="G90" i="10" s="1"/>
  <c r="L23" i="1"/>
  <c r="J68" i="2"/>
  <c r="J67" i="10"/>
  <c r="J71" i="10" s="1"/>
  <c r="G23" i="1"/>
  <c r="J69" i="2" s="1"/>
  <c r="I68" i="2"/>
  <c r="I67" i="10"/>
  <c r="I71" i="10" s="1"/>
  <c r="E65" i="10"/>
  <c r="K14" i="9"/>
  <c r="K14" i="11"/>
  <c r="M86" i="2"/>
  <c r="M84" i="10"/>
  <c r="H68" i="2"/>
  <c r="H67" i="10"/>
  <c r="H71" i="10" s="1"/>
  <c r="E23" i="1"/>
  <c r="H69" i="2" s="1"/>
  <c r="M65" i="2"/>
  <c r="M64" i="10"/>
  <c r="D66" i="10"/>
  <c r="D67" i="2"/>
  <c r="L88" i="2"/>
  <c r="L92" i="2" s="1"/>
  <c r="P23" i="1"/>
  <c r="X41" i="1" s="1"/>
  <c r="J87" i="2"/>
  <c r="O22" i="1"/>
  <c r="M22" i="1"/>
  <c r="H87" i="2"/>
  <c r="D88" i="2"/>
  <c r="J23" i="1"/>
  <c r="Z19" i="10" s="1"/>
  <c r="AD19" i="10" s="1"/>
  <c r="AE19" i="10" s="1"/>
  <c r="E87" i="2"/>
  <c r="K22" i="1"/>
  <c r="Q21" i="1"/>
  <c r="M84" i="13" s="1"/>
  <c r="L67" i="2"/>
  <c r="H22" i="1"/>
  <c r="E66" i="2"/>
  <c r="B22" i="1"/>
  <c r="G65" i="13" l="1"/>
  <c r="G66" i="10"/>
  <c r="G67" i="2"/>
  <c r="AS22" i="1"/>
  <c r="AT22" i="1" s="1"/>
  <c r="AU22" i="1" s="1"/>
  <c r="AV22" i="1" s="1"/>
  <c r="D22" i="1" s="1"/>
  <c r="D23" i="1" s="1"/>
  <c r="AP22" i="1"/>
  <c r="AQ22" i="1" s="1"/>
  <c r="AR22" i="1" s="1"/>
  <c r="AM22" i="1"/>
  <c r="AN22" i="1" s="1"/>
  <c r="AO22" i="1" s="1"/>
  <c r="AE22" i="1"/>
  <c r="AF22" i="1" s="1"/>
  <c r="AG22" i="1" s="1"/>
  <c r="C22" i="1" s="1"/>
  <c r="C23" i="1" s="1"/>
  <c r="AJ22" i="1"/>
  <c r="AK22" i="1" s="1"/>
  <c r="AL22" i="1" s="1"/>
  <c r="M21" i="13"/>
  <c r="Z21" i="10"/>
  <c r="M24" i="13"/>
  <c r="Z24" i="10"/>
  <c r="M23" i="13"/>
  <c r="Z23" i="10"/>
  <c r="L67" i="10"/>
  <c r="L71" i="10" s="1"/>
  <c r="L66" i="13"/>
  <c r="L70" i="13" s="1"/>
  <c r="E65" i="13"/>
  <c r="J86" i="10"/>
  <c r="J90" i="10" s="1"/>
  <c r="J85" i="13"/>
  <c r="J89" i="13" s="1"/>
  <c r="D66" i="13"/>
  <c r="D70" i="13" s="1"/>
  <c r="H86" i="10"/>
  <c r="H90" i="10" s="1"/>
  <c r="H85" i="13"/>
  <c r="H89" i="13" s="1"/>
  <c r="E86" i="10"/>
  <c r="E90" i="10" s="1"/>
  <c r="E85" i="13"/>
  <c r="E89" i="13" s="1"/>
  <c r="M19" i="13"/>
  <c r="I20" i="1"/>
  <c r="D67" i="10"/>
  <c r="D71" i="10" s="1"/>
  <c r="E66" i="10"/>
  <c r="K15" i="9"/>
  <c r="K15" i="11"/>
  <c r="M87" i="2"/>
  <c r="M85" i="10"/>
  <c r="D92" i="2"/>
  <c r="J88" i="2"/>
  <c r="J92" i="2" s="1"/>
  <c r="O23" i="1"/>
  <c r="H88" i="2"/>
  <c r="H92" i="2" s="1"/>
  <c r="M23" i="1"/>
  <c r="Z33" i="10" s="1"/>
  <c r="E88" i="2"/>
  <c r="E92" i="2" s="1"/>
  <c r="K23" i="1"/>
  <c r="Q22" i="1"/>
  <c r="L68" i="2"/>
  <c r="H23" i="1"/>
  <c r="L69" i="2" s="1"/>
  <c r="E67" i="2"/>
  <c r="D68" i="2"/>
  <c r="B23" i="1"/>
  <c r="G69" i="2" l="1"/>
  <c r="AA22" i="1"/>
  <c r="D69" i="2"/>
  <c r="AA19" i="1"/>
  <c r="G66" i="13"/>
  <c r="G70" i="13" s="1"/>
  <c r="G67" i="10"/>
  <c r="G71" i="10" s="1"/>
  <c r="G68" i="2"/>
  <c r="G55" i="12"/>
  <c r="AA41" i="1"/>
  <c r="Z36" i="1"/>
  <c r="M22" i="13"/>
  <c r="Z22" i="10"/>
  <c r="M20" i="13"/>
  <c r="Z20" i="10"/>
  <c r="E66" i="13"/>
  <c r="E70" i="13" s="1"/>
  <c r="M86" i="10"/>
  <c r="M90" i="10" s="1"/>
  <c r="M85" i="13"/>
  <c r="M89" i="13" s="1"/>
  <c r="M65" i="10"/>
  <c r="M64" i="13"/>
  <c r="I21" i="1"/>
  <c r="M66" i="2"/>
  <c r="K16" i="9" s="1"/>
  <c r="E67" i="10"/>
  <c r="E71" i="10" s="1"/>
  <c r="M88" i="2"/>
  <c r="M92" i="2" s="1"/>
  <c r="Q23" i="1"/>
  <c r="Y41" i="1" l="1"/>
  <c r="AA36" i="1" s="1"/>
  <c r="AA20" i="1"/>
  <c r="AA21" i="1" s="1"/>
  <c r="AB21" i="1" s="1"/>
  <c r="AA23" i="1"/>
  <c r="M66" i="10"/>
  <c r="M65" i="13"/>
  <c r="M67" i="2"/>
  <c r="K17" i="9" s="1"/>
  <c r="I22" i="1"/>
  <c r="K16" i="11"/>
  <c r="E69" i="2"/>
  <c r="E68" i="2"/>
  <c r="Z41" i="1" l="1"/>
  <c r="AA24" i="1"/>
  <c r="AA25" i="1" s="1"/>
  <c r="H34" i="1" s="1"/>
  <c r="Z10" i="10" s="1"/>
  <c r="AD10" i="10" s="1"/>
  <c r="AE10" i="10" s="1"/>
  <c r="M67" i="10"/>
  <c r="M71" i="10" s="1"/>
  <c r="M66" i="13"/>
  <c r="M70" i="13" s="1"/>
  <c r="K17" i="11"/>
  <c r="M68" i="2"/>
  <c r="K18" i="11" s="1"/>
  <c r="I23" i="1"/>
  <c r="AB41" i="1"/>
  <c r="AC41" i="1" s="1"/>
  <c r="AD41" i="1" s="1"/>
  <c r="AE41" i="1" s="1"/>
  <c r="R38" i="2"/>
  <c r="S38" i="2" s="1"/>
  <c r="T38" i="2" s="1"/>
  <c r="U38" i="2" s="1"/>
  <c r="Z43" i="1" s="1"/>
  <c r="V53" i="1" l="1"/>
  <c r="Z5" i="10"/>
  <c r="AD5" i="10" s="1"/>
  <c r="K18" i="9"/>
  <c r="M5" i="13"/>
  <c r="M10" i="13" s="1"/>
  <c r="M13" i="13" s="1"/>
  <c r="M15" i="13" s="1"/>
  <c r="M17" i="13" s="1"/>
  <c r="M29" i="13"/>
  <c r="M69" i="2"/>
  <c r="M73" i="2" s="1"/>
  <c r="P51" i="1"/>
  <c r="AA42" i="1"/>
  <c r="AA43" i="1" s="1"/>
  <c r="Z30" i="10" s="1"/>
  <c r="AD30" i="10" s="1"/>
  <c r="AE30" i="10" s="1"/>
  <c r="W51" i="1" l="1"/>
  <c r="M38" i="13"/>
  <c r="Z38" i="10"/>
  <c r="AA5" i="10"/>
  <c r="Z9" i="10"/>
  <c r="M30" i="13"/>
  <c r="AB36" i="1"/>
  <c r="Z29" i="10" s="1"/>
  <c r="AD29" i="10" s="1"/>
  <c r="AE29" i="10" s="1"/>
  <c r="P44" i="1"/>
  <c r="AA9" i="10" l="1"/>
  <c r="AD9" i="10"/>
  <c r="AA38" i="10"/>
  <c r="AD38" i="10"/>
  <c r="AC9" i="10"/>
  <c r="Z13" i="10"/>
  <c r="AA13" i="10"/>
  <c r="AB13" i="10" s="1"/>
  <c r="V54" i="1"/>
  <c r="V55" i="1" s="1"/>
  <c r="AA39" i="10"/>
  <c r="AC39" i="10" s="1"/>
  <c r="AC38" i="10"/>
  <c r="AE38" i="10" s="1"/>
  <c r="AB5" i="10"/>
  <c r="AC5" i="10"/>
  <c r="AE5" i="10" s="1"/>
  <c r="AB9" i="10"/>
  <c r="AC14" i="10"/>
  <c r="AC36" i="1"/>
  <c r="AD36" i="1" s="1"/>
  <c r="Z14" i="10" l="1"/>
  <c r="AD13" i="10"/>
  <c r="AE13" i="10" s="1"/>
  <c r="AE9" i="10"/>
  <c r="M9" i="10" s="1"/>
  <c r="M9" i="2" s="1"/>
  <c r="AA17" i="10"/>
  <c r="AA40" i="10" s="1"/>
  <c r="AA14" i="10"/>
  <c r="AC17" i="10"/>
  <c r="M5" i="10"/>
  <c r="M5" i="2" s="1"/>
  <c r="X54" i="1"/>
  <c r="X57" i="1" s="1"/>
  <c r="Z31" i="10"/>
  <c r="AD31" i="10" s="1"/>
  <c r="AE31" i="10" s="1"/>
  <c r="P53" i="1"/>
  <c r="Z39" i="10" s="1"/>
  <c r="AD39" i="10" s="1"/>
  <c r="AE39" i="10" s="1"/>
  <c r="K23" i="11" l="1"/>
  <c r="K23" i="9"/>
  <c r="M12" i="8"/>
  <c r="T14" i="8" s="1"/>
  <c r="T16" i="8" s="1"/>
  <c r="Z17" i="10"/>
  <c r="AD17" i="10" s="1"/>
  <c r="AE17" i="10" s="1"/>
  <c r="AD14" i="10"/>
  <c r="AE14" i="10" s="1"/>
  <c r="AC54" i="10"/>
  <c r="AC40" i="10"/>
  <c r="Z53" i="10"/>
  <c r="AA53" i="10" s="1"/>
  <c r="X55" i="1"/>
  <c r="X58" i="1" s="1"/>
  <c r="P57" i="1" s="1"/>
  <c r="H66" i="1"/>
  <c r="K8" i="1" s="1"/>
  <c r="O24" i="1"/>
  <c r="M39" i="13"/>
  <c r="AA41" i="10" l="1"/>
  <c r="AC41" i="10" s="1"/>
  <c r="AD54" i="10"/>
  <c r="AB54" i="10" l="1"/>
  <c r="Z54" i="10" s="1"/>
  <c r="AA54" i="10" s="1"/>
  <c r="AA42" i="10" s="1"/>
  <c r="AC42" i="10"/>
  <c r="AA43" i="10" l="1"/>
  <c r="AC43" i="10" s="1"/>
  <c r="Z55" i="10"/>
  <c r="AA55" i="10" s="1"/>
  <c r="AA44" i="10" s="1"/>
  <c r="AC44" i="10" s="1"/>
  <c r="AA45" i="10" l="1"/>
  <c r="Q24" i="1" s="1"/>
  <c r="AA72" i="1"/>
  <c r="Z72" i="1"/>
  <c r="AC45" i="10" l="1"/>
  <c r="N66" i="1"/>
  <c r="K7" i="1"/>
  <c r="K47" i="2" l="1"/>
  <c r="M13" i="10" l="1"/>
  <c r="G16" i="15" l="1"/>
  <c r="M13" i="2"/>
  <c r="M15" i="8"/>
  <c r="O16" i="8" s="1"/>
  <c r="B47" i="12"/>
  <c r="K54" i="11"/>
  <c r="K54" i="9"/>
  <c r="G47" i="12"/>
  <c r="Q36" i="8"/>
  <c r="F34" i="15" l="1"/>
  <c r="K31" i="11"/>
  <c r="K31" i="9"/>
  <c r="J98" i="2" l="1"/>
  <c r="G17" i="15"/>
  <c r="M22" i="2"/>
  <c r="Z73" i="1"/>
  <c r="Y72" i="1"/>
  <c r="AA54" i="1"/>
  <c r="Z40" i="10"/>
  <c r="AD40" i="10" s="1"/>
  <c r="AE40" i="10" s="1"/>
  <c r="V72" i="1"/>
  <c r="Y74" i="1"/>
  <c r="Z59" i="1"/>
  <c r="Y73" i="1"/>
  <c r="Y75" i="1" s="1"/>
  <c r="Y76" i="1" s="1"/>
  <c r="V74" i="1"/>
  <c r="AA55" i="1"/>
  <c r="Z61" i="1"/>
  <c r="Z55" i="1"/>
  <c r="V75" i="1"/>
  <c r="Z54" i="1"/>
  <c r="V73" i="1"/>
  <c r="V76" i="1" l="1"/>
  <c r="V77" i="1" s="1"/>
  <c r="W72" i="1" s="1"/>
  <c r="W73" i="1" s="1"/>
  <c r="Z60" i="1"/>
  <c r="Z62" i="1" s="1"/>
  <c r="Z71" i="1" s="1"/>
  <c r="Z74" i="1" s="1"/>
  <c r="P58" i="1" s="1"/>
  <c r="O25" i="1"/>
  <c r="H67" i="1"/>
  <c r="P8" i="1" s="1"/>
  <c r="AA59" i="1"/>
  <c r="AA60" i="1" s="1"/>
  <c r="X61" i="1" l="1"/>
  <c r="X63" i="1" s="1"/>
  <c r="AA71" i="1" s="1"/>
  <c r="AA73" i="1" s="1"/>
  <c r="P59" i="1" s="1"/>
  <c r="Z42" i="10" s="1"/>
  <c r="AD42" i="10" s="1"/>
  <c r="AE42" i="10" s="1"/>
  <c r="Z41" i="10"/>
  <c r="AD41" i="10" s="1"/>
  <c r="AE41" i="10" s="1"/>
  <c r="P60" i="1"/>
  <c r="Z43" i="10" l="1"/>
  <c r="AD43" i="10" s="1"/>
  <c r="AE43" i="10" s="1"/>
  <c r="V59" i="1"/>
  <c r="V60" i="1" s="1"/>
  <c r="P61" i="1" s="1"/>
  <c r="Z44" i="10" s="1"/>
  <c r="AD44" i="10" s="1"/>
  <c r="AE44" i="10" s="1"/>
  <c r="P62" i="1" l="1"/>
  <c r="Z45" i="10" s="1"/>
  <c r="AD45" i="10" s="1"/>
  <c r="AE45" i="10" s="1"/>
  <c r="AF46" i="15" l="1"/>
  <c r="AB15" i="10"/>
  <c r="M15" i="10" s="1"/>
  <c r="M15" i="2" s="1"/>
  <c r="AB12" i="10"/>
  <c r="M12" i="10" s="1"/>
  <c r="M11" i="2" s="1"/>
  <c r="AB35" i="10"/>
  <c r="M35" i="10" s="1"/>
  <c r="M35" i="2" s="1"/>
  <c r="AB38" i="10"/>
  <c r="M38" i="10" s="1"/>
  <c r="M38" i="2" s="1"/>
  <c r="AB30" i="10"/>
  <c r="M30" i="10" s="1"/>
  <c r="M30" i="2" s="1"/>
  <c r="AB33" i="10"/>
  <c r="M33" i="10" s="1"/>
  <c r="M33" i="2" s="1"/>
  <c r="AB34" i="10"/>
  <c r="M34" i="10" s="1"/>
  <c r="M34" i="2" s="1"/>
  <c r="AB43" i="10"/>
  <c r="M43" i="10" s="1"/>
  <c r="M43" i="2" s="1"/>
  <c r="AB36" i="10"/>
  <c r="M36" i="10" s="1"/>
  <c r="M36" i="2" s="1"/>
  <c r="AB11" i="10"/>
  <c r="M11" i="10" s="1"/>
  <c r="M12" i="2" s="1"/>
  <c r="AB21" i="10"/>
  <c r="M21" i="10" s="1"/>
  <c r="M21" i="2" s="1"/>
  <c r="AB42" i="10"/>
  <c r="M42" i="10" s="1"/>
  <c r="M42" i="2" s="1"/>
  <c r="AB27" i="10"/>
  <c r="M27" i="10" s="1"/>
  <c r="M27" i="2" s="1"/>
  <c r="AB24" i="10"/>
  <c r="M24" i="10" s="1"/>
  <c r="M24" i="2" s="1"/>
  <c r="AB44" i="10"/>
  <c r="M44" i="10" s="1"/>
  <c r="M44" i="2" s="1"/>
  <c r="AB31" i="10"/>
  <c r="M31" i="10" s="1"/>
  <c r="M31" i="2" s="1"/>
  <c r="AB25" i="10"/>
  <c r="M25" i="10" s="1"/>
  <c r="M25" i="2" s="1"/>
  <c r="AB23" i="10"/>
  <c r="M23" i="10" s="1"/>
  <c r="M23" i="2" s="1"/>
  <c r="AF47" i="15"/>
  <c r="AB14" i="10"/>
  <c r="M14" i="10" s="1"/>
  <c r="M14" i="2" s="1"/>
  <c r="K32" i="9" s="1"/>
  <c r="AA59" i="10"/>
  <c r="AE47" i="15"/>
  <c r="AA58" i="10"/>
  <c r="AE46" i="15"/>
  <c r="Z61" i="10"/>
  <c r="AB59" i="10"/>
  <c r="AA61" i="10"/>
  <c r="AB17" i="10"/>
  <c r="M17" i="10" s="1"/>
  <c r="M17" i="2" s="1"/>
  <c r="K35" i="9" s="1"/>
  <c r="AB40" i="10"/>
  <c r="M40" i="10" s="1"/>
  <c r="M40" i="2" s="1"/>
  <c r="AB45" i="10"/>
  <c r="AB19" i="10"/>
  <c r="M19" i="10" s="1"/>
  <c r="M19" i="2" s="1"/>
  <c r="AB37" i="10"/>
  <c r="M37" i="10" s="1"/>
  <c r="M37" i="2" s="1"/>
  <c r="AB10" i="10"/>
  <c r="M10" i="10" s="1"/>
  <c r="M10" i="2" s="1"/>
  <c r="AB39" i="10"/>
  <c r="M39" i="10" s="1"/>
  <c r="M39" i="2" s="1"/>
  <c r="AB26" i="10"/>
  <c r="M26" i="10" s="1"/>
  <c r="M26" i="2" s="1"/>
  <c r="AB20" i="10"/>
  <c r="M20" i="10" s="1"/>
  <c r="M20" i="2" s="1"/>
  <c r="AB29" i="10"/>
  <c r="M29" i="10" s="1"/>
  <c r="M29" i="2" s="1"/>
  <c r="AB28" i="10"/>
  <c r="M28" i="10" s="1"/>
  <c r="M28" i="2" s="1"/>
  <c r="AB41" i="10"/>
  <c r="M41" i="10" s="1"/>
  <c r="M41" i="2" s="1"/>
  <c r="Z59" i="10"/>
  <c r="N67" i="1"/>
  <c r="Z58" i="10"/>
  <c r="AB22" i="10"/>
  <c r="P7" i="1"/>
  <c r="AB61" i="10"/>
  <c r="Q25" i="1"/>
  <c r="AE48" i="15" l="1"/>
  <c r="AE49" i="15" s="1"/>
  <c r="Z57" i="10"/>
  <c r="AC58" i="10" s="1"/>
  <c r="G40" i="10" s="1"/>
  <c r="AF48" i="15"/>
  <c r="AF49" i="15" s="1"/>
  <c r="X65" i="15"/>
  <c r="M41" i="13"/>
  <c r="K71" i="11"/>
  <c r="K71" i="9"/>
  <c r="T40" i="2"/>
  <c r="U40" i="2"/>
  <c r="B53" i="12"/>
  <c r="K63" i="11"/>
  <c r="Q42" i="8"/>
  <c r="K63" i="9"/>
  <c r="G53" i="12"/>
  <c r="K53" i="11"/>
  <c r="K53" i="9"/>
  <c r="G45" i="12"/>
  <c r="H45" i="12" s="1"/>
  <c r="B45" i="12"/>
  <c r="Q35" i="8"/>
  <c r="Q51" i="8"/>
  <c r="K68" i="9"/>
  <c r="K68" i="11"/>
  <c r="K48" i="11"/>
  <c r="Q49" i="8"/>
  <c r="G62" i="12"/>
  <c r="B62" i="12"/>
  <c r="K48" i="9"/>
  <c r="M45" i="10"/>
  <c r="B48" i="12"/>
  <c r="G48" i="12"/>
  <c r="K55" i="9"/>
  <c r="Q40" i="8"/>
  <c r="K55" i="11"/>
  <c r="U43" i="8"/>
  <c r="K46" i="11"/>
  <c r="M31" i="13"/>
  <c r="K46" i="9"/>
  <c r="Q38" i="8"/>
  <c r="K50" i="9"/>
  <c r="K50" i="11"/>
  <c r="G49" i="12"/>
  <c r="B49" i="12"/>
  <c r="M42" i="13"/>
  <c r="K72" i="9"/>
  <c r="K72" i="11"/>
  <c r="U19" i="8"/>
  <c r="K29" i="9"/>
  <c r="K74" i="9"/>
  <c r="Q53" i="8"/>
  <c r="M43" i="13"/>
  <c r="K74" i="11"/>
  <c r="Q45" i="8"/>
  <c r="B58" i="12"/>
  <c r="K37" i="9"/>
  <c r="K37" i="11"/>
  <c r="G58" i="12"/>
  <c r="B63" i="12"/>
  <c r="K47" i="11"/>
  <c r="G63" i="12"/>
  <c r="K47" i="9"/>
  <c r="Q50" i="8"/>
  <c r="K30" i="11"/>
  <c r="M23" i="8"/>
  <c r="O24" i="8" s="1"/>
  <c r="Z60" i="10"/>
  <c r="N26" i="1" s="1"/>
  <c r="T43" i="8"/>
  <c r="K66" i="11"/>
  <c r="K66" i="9"/>
  <c r="G51" i="12"/>
  <c r="B51" i="12"/>
  <c r="Q37" i="8"/>
  <c r="K60" i="9"/>
  <c r="K60" i="11"/>
  <c r="K28" i="11"/>
  <c r="K29" i="11" s="1"/>
  <c r="K28" i="9"/>
  <c r="T19" i="8"/>
  <c r="R25" i="2"/>
  <c r="G44" i="12"/>
  <c r="H44" i="12" s="1"/>
  <c r="Q33" i="8"/>
  <c r="K52" i="11"/>
  <c r="K52" i="9"/>
  <c r="B44" i="12"/>
  <c r="Q52" i="8"/>
  <c r="M40" i="13"/>
  <c r="F28" i="15" s="1"/>
  <c r="K69" i="11"/>
  <c r="K70" i="11" s="1"/>
  <c r="K69" i="9"/>
  <c r="K70" i="9" s="1"/>
  <c r="Z62" i="10"/>
  <c r="Q26" i="1" s="1"/>
  <c r="K59" i="11"/>
  <c r="K59" i="9"/>
  <c r="Q39" i="8"/>
  <c r="B50" i="12"/>
  <c r="G50" i="12"/>
  <c r="K75" i="9"/>
  <c r="M44" i="13"/>
  <c r="K75" i="11"/>
  <c r="Q54" i="8"/>
  <c r="K62" i="9"/>
  <c r="G52" i="12"/>
  <c r="K62" i="11"/>
  <c r="Q41" i="8"/>
  <c r="B52" i="12"/>
  <c r="Q34" i="8"/>
  <c r="B46" i="12"/>
  <c r="G46" i="12"/>
  <c r="H46" i="12" s="1"/>
  <c r="G61" i="12"/>
  <c r="Q48" i="8"/>
  <c r="K44" i="9"/>
  <c r="K44" i="11"/>
  <c r="B61" i="12"/>
  <c r="B59" i="12"/>
  <c r="K40" i="9"/>
  <c r="Q46" i="8"/>
  <c r="K40" i="11"/>
  <c r="G59" i="12"/>
  <c r="K67" i="11"/>
  <c r="K67" i="9"/>
  <c r="K42" i="9"/>
  <c r="G60" i="12"/>
  <c r="Q47" i="8"/>
  <c r="B60" i="12"/>
  <c r="K42" i="11"/>
  <c r="K33" i="11"/>
  <c r="K33" i="9"/>
  <c r="A1" i="10" l="1"/>
  <c r="A1" i="2"/>
  <c r="M45" i="2"/>
  <c r="F25" i="15"/>
  <c r="U86" i="15"/>
  <c r="U88" i="15" s="1"/>
  <c r="S84" i="15"/>
  <c r="U83" i="15"/>
  <c r="U87" i="15" s="1"/>
  <c r="S83" i="15"/>
  <c r="U93" i="15"/>
  <c r="S86" i="15"/>
  <c r="S85" i="15"/>
  <c r="K19" i="8"/>
  <c r="M19" i="8" s="1"/>
  <c r="O20" i="8" s="1"/>
  <c r="Q25" i="8" s="1"/>
  <c r="Q29" i="8" s="1"/>
  <c r="K32" i="11"/>
  <c r="K35" i="11" s="1"/>
  <c r="Q43" i="8"/>
  <c r="V40" i="2"/>
  <c r="K40" i="2"/>
  <c r="K45" i="2" s="1"/>
  <c r="H45" i="10"/>
  <c r="U84" i="15" l="1"/>
  <c r="U85" i="15" s="1"/>
  <c r="U90" i="15" s="1"/>
  <c r="Y66" i="15" s="1"/>
  <c r="S87" i="15"/>
  <c r="S91" i="15" s="1"/>
  <c r="S66" i="15"/>
  <c r="S68" i="15"/>
  <c r="U69" i="15"/>
  <c r="U71" i="15" s="1"/>
  <c r="U66" i="15"/>
  <c r="U70" i="15" s="1"/>
  <c r="S67" i="15"/>
  <c r="S69" i="15"/>
  <c r="K76" i="11"/>
  <c r="Q55" i="8"/>
  <c r="M45" i="13"/>
  <c r="K76" i="9"/>
  <c r="U76" i="15" l="1"/>
  <c r="U67" i="15" s="1"/>
  <c r="U68" i="15" s="1"/>
  <c r="U73" i="15" s="1"/>
  <c r="X66" i="15" s="1"/>
  <c r="S70" i="15"/>
  <c r="S74" i="15" s="1"/>
  <c r="S92" i="15"/>
  <c r="S93" i="15" s="1"/>
  <c r="S88" i="15" l="1"/>
  <c r="S89" i="15" s="1"/>
  <c r="S90" i="15" s="1"/>
  <c r="Y67" i="15" s="1"/>
  <c r="Y68" i="15" s="1"/>
  <c r="F29" i="15" s="1"/>
  <c r="S75" i="15"/>
  <c r="S76" i="15" s="1"/>
  <c r="S71" i="15" l="1"/>
  <c r="S72" i="15" s="1"/>
  <c r="S73" i="15" s="1"/>
  <c r="X67" i="15" s="1"/>
  <c r="X68" i="15" s="1"/>
  <c r="F30" i="15" s="1"/>
  <c r="F32" i="15" s="1"/>
  <c r="F35" i="15" s="1"/>
  <c r="M80" i="15" l="1"/>
  <c r="M46" i="10" s="1"/>
  <c r="P54" i="1"/>
  <c r="AB46" i="10" l="1"/>
  <c r="AB47" i="10" s="1"/>
  <c r="P63" i="1"/>
  <c r="Z47" i="10" s="1"/>
  <c r="AD47" i="10" s="1"/>
  <c r="AA46" i="10"/>
  <c r="Z46" i="10"/>
  <c r="AD46" i="10" s="1"/>
  <c r="M47" i="10"/>
  <c r="M46" i="2"/>
  <c r="AA47" i="10" l="1"/>
  <c r="AC47" i="10" s="1"/>
  <c r="AC46" i="10"/>
  <c r="AE46" i="10" s="1"/>
  <c r="AE47" i="10"/>
  <c r="M50" i="10"/>
  <c r="H50" i="10"/>
  <c r="T49" i="10"/>
  <c r="L50" i="10"/>
  <c r="M47" i="2"/>
  <c r="K77" i="11"/>
  <c r="K77" i="9"/>
  <c r="R48" i="2"/>
  <c r="M46" i="13"/>
  <c r="Q56" i="8"/>
  <c r="R50" i="2" l="1"/>
  <c r="S48" i="2"/>
  <c r="K78" i="11"/>
  <c r="K78" i="9"/>
  <c r="M47" i="13"/>
  <c r="T48" i="13" s="1"/>
  <c r="T49" i="13" s="1"/>
  <c r="L49" i="2"/>
  <c r="Q57" i="8"/>
  <c r="I49" i="2"/>
  <c r="V49" i="10"/>
  <c r="M51" i="10" s="1"/>
  <c r="P65" i="1" s="1"/>
  <c r="U49" i="10"/>
  <c r="I51" i="10" s="1"/>
  <c r="P64" i="1"/>
  <c r="V65" i="1" s="1"/>
  <c r="V68" i="1" s="1"/>
  <c r="M49" i="2"/>
  <c r="K80" i="11" l="1"/>
  <c r="K80" i="9"/>
  <c r="T51" i="13"/>
  <c r="M50" i="13" s="1"/>
  <c r="I5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sudheer kumar tk</author>
    <author>logOn</author>
    <author>logon</author>
    <author>Sudheer</author>
  </authors>
  <commentList>
    <comment ref="L6" authorId="0" shapeId="0" xr:uid="{00000000-0006-0000-0100-000001000000}">
      <text>
        <r>
          <rPr>
            <sz val="9"/>
            <color indexed="81"/>
            <rFont val="Tahoma"/>
            <family val="2"/>
          </rPr>
          <t xml:space="preserve">Change the Age Group to get the Tax for Senior Citizen or Very Senior Citizen
</t>
        </r>
      </text>
    </comment>
    <comment ref="C7" authorId="1" shapeId="0" xr:uid="{00000000-0006-0000-0100-000002000000}">
      <text>
        <r>
          <rPr>
            <sz val="12"/>
            <color indexed="81"/>
            <rFont val="Tahoma"/>
            <family val="2"/>
          </rPr>
          <t>If you are a pensioner change it in this column</t>
        </r>
        <r>
          <rPr>
            <sz val="9"/>
            <color indexed="81"/>
            <rFont val="Tahoma"/>
            <charset val="1"/>
          </rPr>
          <t xml:space="preserve">
</t>
        </r>
      </text>
    </comment>
    <comment ref="E10" authorId="0" shapeId="0" xr:uid="{00000000-0006-0000-0100-000003000000}">
      <text>
        <r>
          <rPr>
            <sz val="9"/>
            <color indexed="81"/>
            <rFont val="Tahoma"/>
            <family val="2"/>
          </rPr>
          <t xml:space="preserve">Enter Column Heading here.
</t>
        </r>
      </text>
    </comment>
    <comment ref="M10" authorId="0" shapeId="0" xr:uid="{00000000-0006-0000-0100-000004000000}">
      <text>
        <r>
          <rPr>
            <sz val="9"/>
            <color indexed="81"/>
            <rFont val="Tahoma"/>
            <family val="2"/>
          </rPr>
          <t xml:space="preserve">Enter Column Heading here.
</t>
        </r>
      </text>
    </comment>
    <comment ref="C11" authorId="0" shapeId="0" xr:uid="{00000000-0006-0000-0100-000005000000}">
      <text>
        <r>
          <rPr>
            <b/>
            <sz val="9"/>
            <color indexed="81"/>
            <rFont val="Tahoma"/>
            <family val="2"/>
          </rPr>
          <t>If you want to change the percentage of DA enter the correct DA in the column at right side of this table</t>
        </r>
        <r>
          <rPr>
            <sz val="9"/>
            <color indexed="81"/>
            <rFont val="Tahoma"/>
            <family val="2"/>
          </rPr>
          <t xml:space="preserve">
</t>
        </r>
      </text>
    </comment>
    <comment ref="C24" authorId="0" shapeId="0" xr:uid="{00000000-0006-0000-0100-000006000000}">
      <text>
        <r>
          <rPr>
            <sz val="9"/>
            <color indexed="81"/>
            <rFont val="Tahoma"/>
            <family val="2"/>
          </rPr>
          <t xml:space="preserve">Enter the Total DA Arrear drawn during the Financial Year (Cashed amount plus DA Arrear credited PF.
</t>
        </r>
      </text>
    </comment>
    <comment ref="J24" authorId="0" shapeId="0" xr:uid="{00000000-0006-0000-0100-000007000000}">
      <text>
        <r>
          <rPr>
            <sz val="9"/>
            <color indexed="81"/>
            <rFont val="Tahoma"/>
            <family val="2"/>
          </rPr>
          <t xml:space="preserve">Enter the total amount of DA Arrear credited to PF here to consider it as savings
</t>
        </r>
      </text>
    </comment>
    <comment ref="C25" authorId="0" shapeId="0" xr:uid="{00000000-0006-0000-0100-000008000000}">
      <text>
        <r>
          <rPr>
            <sz val="9"/>
            <color indexed="81"/>
            <rFont val="Tahoma"/>
            <family val="2"/>
          </rPr>
          <t xml:space="preserve">Enter theTotal Pay Arrear drawn during 2023-24. Cashed amount plus Credited to PF.
</t>
        </r>
      </text>
    </comment>
    <comment ref="J25" authorId="0" shapeId="0" xr:uid="{00000000-0006-0000-0100-000009000000}">
      <text>
        <r>
          <rPr>
            <sz val="9"/>
            <color indexed="81"/>
            <rFont val="Tahoma"/>
            <family val="2"/>
          </rPr>
          <t xml:space="preserve">Enter the part of Pay Arrears credited to PF during 2023-24.
</t>
        </r>
      </text>
    </comment>
    <comment ref="C26" authorId="0" shapeId="0" xr:uid="{00000000-0006-0000-0100-00000A000000}">
      <text>
        <r>
          <rPr>
            <sz val="9"/>
            <color indexed="81"/>
            <rFont val="Tahoma"/>
            <family val="2"/>
          </rPr>
          <t xml:space="preserve">If Pay Revision Arrear instalments received during 2023-24 enter the total amount here. (ie, Credited to PF plus received in cash)
</t>
        </r>
      </text>
    </comment>
    <comment ref="J26" authorId="0" shapeId="0" xr:uid="{00000000-0006-0000-0100-00000B000000}">
      <text>
        <r>
          <rPr>
            <sz val="9"/>
            <color indexed="81"/>
            <rFont val="Tahoma"/>
            <family val="2"/>
          </rPr>
          <t xml:space="preserve">Enter the part of Pay Revision Arrear credited PF.
</t>
        </r>
      </text>
    </comment>
    <comment ref="P27" authorId="2" shapeId="0" xr:uid="{00000000-0006-0000-0100-00000C000000}">
      <text>
        <r>
          <rPr>
            <sz val="9"/>
            <color indexed="81"/>
            <rFont val="Tahoma"/>
            <family val="2"/>
          </rPr>
          <t xml:space="preserve">You can change it to 'NO' by clicking the button at right side of the cell and selecting from the options.If you enter 'No' here the tax calculation will be at a higher rate
</t>
        </r>
      </text>
    </comment>
    <comment ref="P31" authorId="0" shapeId="0" xr:uid="{00000000-0006-0000-0100-00000D000000}">
      <text>
        <r>
          <rPr>
            <sz val="9"/>
            <color indexed="81"/>
            <rFont val="Tahoma"/>
            <family val="2"/>
          </rPr>
          <t>If the Employer or Government has remit the Employer's Contribution to NPS enter that amount here. If no left blank.</t>
        </r>
      </text>
    </comment>
    <comment ref="P32" authorId="0" shapeId="0" xr:uid="{00000000-0006-0000-0100-00000E000000}">
      <text>
        <r>
          <rPr>
            <sz val="9"/>
            <color indexed="81"/>
            <rFont val="Tahoma"/>
            <family val="2"/>
          </rPr>
          <t xml:space="preserve">If there is any other income received enter it.
</t>
        </r>
      </text>
    </comment>
    <comment ref="P34" authorId="0" shapeId="0" xr:uid="{00000000-0006-0000-0100-00000F000000}">
      <text>
        <r>
          <rPr>
            <sz val="9"/>
            <color indexed="81"/>
            <rFont val="Tahoma"/>
            <family val="2"/>
          </rPr>
          <t xml:space="preserve">Only for employees residing in rented house. Deductible Amount: Rent paid over 10% of Salary, HRA Received, 40% of Salary whichever is less. 
</t>
        </r>
      </text>
    </comment>
    <comment ref="P37" authorId="0" shapeId="0" xr:uid="{00000000-0006-0000-0100-000010000000}">
      <text>
        <r>
          <rPr>
            <b/>
            <sz val="9"/>
            <color indexed="81"/>
            <rFont val="Tahoma"/>
            <family val="2"/>
          </rPr>
          <t>Interest on loan for construction or acquisition: Loan after 1-4-99 Max 200000 / Before 1-4-99 30000 / Loan for repair or renewal Max 30000.</t>
        </r>
      </text>
    </comment>
    <comment ref="P39" authorId="0" shapeId="0" xr:uid="{00000000-0006-0000-0100-000011000000}">
      <text>
        <r>
          <rPr>
            <sz val="9"/>
            <color indexed="81"/>
            <rFont val="Tahoma"/>
            <family val="2"/>
          </rPr>
          <t xml:space="preserve">Tution Fee for any Full time Educational Course in India for two children.
</t>
        </r>
      </text>
    </comment>
    <comment ref="P40" authorId="0" shapeId="0" xr:uid="{00000000-0006-0000-0100-000012000000}">
      <text>
        <r>
          <rPr>
            <sz val="9"/>
            <color indexed="81"/>
            <rFont val="Tahoma"/>
            <family val="2"/>
          </rPr>
          <t xml:space="preserve">Enter the Principal part of Housing loan repayment during 2023-24 can enter here.
</t>
        </r>
      </text>
    </comment>
    <comment ref="P41" authorId="0" shapeId="0" xr:uid="{00000000-0006-0000-0100-000013000000}">
      <text>
        <r>
          <rPr>
            <sz val="9"/>
            <color indexed="81"/>
            <rFont val="Tahoma"/>
            <family val="2"/>
          </rPr>
          <t xml:space="preserve">Enter the Life Isurance Premium expecting to pay by the employee which is not included in the table above. 
</t>
        </r>
      </text>
    </comment>
    <comment ref="P42" authorId="0" shapeId="0" xr:uid="{00000000-0006-0000-0100-000014000000}">
      <text>
        <r>
          <rPr>
            <sz val="9"/>
            <color indexed="81"/>
            <rFont val="Tahoma"/>
            <family val="2"/>
          </rPr>
          <t xml:space="preserve">If there is any other 80C Deduction not mentioned above enter the amount here and give particulars in the left column.
</t>
        </r>
      </text>
    </comment>
    <comment ref="B43" authorId="3" shapeId="0" xr:uid="{00000000-0006-0000-0100-000015000000}">
      <text>
        <r>
          <rPr>
            <sz val="9"/>
            <color indexed="81"/>
            <rFont val="Tahoma"/>
            <family val="2"/>
          </rPr>
          <t xml:space="preserve">Enter the particulars of 80C deduction here.
</t>
        </r>
      </text>
    </comment>
    <comment ref="P43" authorId="0" shapeId="0" xr:uid="{00000000-0006-0000-0100-000016000000}">
      <text>
        <r>
          <rPr>
            <b/>
            <sz val="9"/>
            <color indexed="81"/>
            <rFont val="Tahoma"/>
            <family val="2"/>
          </rPr>
          <t>If there is another 80C deduction enter here and give particulars in left column.</t>
        </r>
        <r>
          <rPr>
            <sz val="9"/>
            <color indexed="81"/>
            <rFont val="Tahoma"/>
            <family val="2"/>
          </rPr>
          <t xml:space="preserve">
</t>
        </r>
      </text>
    </comment>
    <comment ref="P47" authorId="0" shapeId="0" xr:uid="{00000000-0006-0000-0100-000017000000}">
      <text>
        <r>
          <rPr>
            <sz val="9"/>
            <color indexed="81"/>
            <rFont val="Tahoma"/>
            <family val="2"/>
          </rPr>
          <t xml:space="preserve">Enter the Premium of Medical Insurance Policy here. More more details see "Notes on Deduction" page in this Workbook.
</t>
        </r>
      </text>
    </comment>
    <comment ref="P48" authorId="0" shapeId="0" xr:uid="{00000000-0006-0000-0100-000018000000}">
      <text>
        <r>
          <rPr>
            <sz val="9"/>
            <color indexed="81"/>
            <rFont val="Tahoma"/>
            <family val="2"/>
          </rPr>
          <t xml:space="preserve">Deduction for Treatment of a Dependent who is a person with disability. Maximum 75000, For Severe Disability 1,25,000. See Notes on Deduction page.
</t>
        </r>
      </text>
    </comment>
    <comment ref="P49" authorId="0" shapeId="0" xr:uid="{00000000-0006-0000-0100-000019000000}">
      <text>
        <r>
          <rPr>
            <sz val="9"/>
            <color indexed="81"/>
            <rFont val="Tahoma"/>
            <family val="2"/>
          </rPr>
          <t xml:space="preserve">Deduction in respect of Medical treatment of specified diseases. Maximum 40,000. Above 60 years 60,000. Above 80 years 80,000.
</t>
        </r>
      </text>
    </comment>
    <comment ref="P50" authorId="0" shapeId="0" xr:uid="{00000000-0006-0000-0100-00001A000000}">
      <text>
        <r>
          <rPr>
            <sz val="9"/>
            <color indexed="81"/>
            <rFont val="Tahoma"/>
            <family val="2"/>
          </rPr>
          <t xml:space="preserve">Contribution to Chief Minister Distress Relief Fund, by salary deduction can claim under section 80 G </t>
        </r>
      </text>
    </comment>
    <comment ref="P52" authorId="0" shapeId="0" xr:uid="{00000000-0006-0000-0100-00001B000000}">
      <text>
        <r>
          <rPr>
            <sz val="9"/>
            <color indexed="81"/>
            <rFont val="Tahoma"/>
            <family val="2"/>
          </rPr>
          <t xml:space="preserve">If you have any other Deduction under any other section 80U, 80CCG etc enter it here. Enter the particulars in left column.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Sudheer</author>
  </authors>
  <commentList>
    <comment ref="M49" authorId="0" shapeId="0" xr:uid="{00000000-0006-0000-0700-000001000000}">
      <text>
        <r>
          <rPr>
            <sz val="9"/>
            <color indexed="81"/>
            <rFont val="Tahoma"/>
            <family val="2"/>
          </rPr>
          <t xml:space="preserve">If the employee can avail an income tax relief for arrears of salary drawn in the current financial year u/s 89 enter the amount of relief as shown in the 10 E Form.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sudheer kumar tk</author>
  </authors>
  <commentList>
    <comment ref="C20" authorId="0" shapeId="0" xr:uid="{00000000-0006-0000-0A00-000001000000}">
      <text>
        <r>
          <rPr>
            <b/>
            <sz val="9"/>
            <color indexed="81"/>
            <rFont val="Tahoma"/>
            <family val="2"/>
          </rPr>
          <t>Enter the Arrear Amount of surrender of EL for 2014-15 financial year.</t>
        </r>
        <r>
          <rPr>
            <sz val="9"/>
            <color indexed="81"/>
            <rFont val="Tahoma"/>
            <family val="2"/>
          </rPr>
          <t xml:space="preserve">
</t>
        </r>
      </text>
    </comment>
    <comment ref="D20" authorId="0" shapeId="0" xr:uid="{00000000-0006-0000-0A00-000002000000}">
      <text>
        <r>
          <rPr>
            <b/>
            <sz val="9"/>
            <color indexed="81"/>
            <rFont val="Tahoma"/>
            <family val="2"/>
          </rPr>
          <t>Enter the arear amount of surrender of EL for 2015-16 if any here</t>
        </r>
        <r>
          <rPr>
            <sz val="9"/>
            <color indexed="81"/>
            <rFont val="Tahoma"/>
            <family val="2"/>
          </rPr>
          <t xml:space="preserve">
</t>
        </r>
      </text>
    </comment>
  </commentList>
</comments>
</file>

<file path=xl/sharedStrings.xml><?xml version="1.0" encoding="utf-8"?>
<sst xmlns="http://schemas.openxmlformats.org/spreadsheetml/2006/main" count="1930" uniqueCount="1149">
  <si>
    <t>Pay</t>
  </si>
  <si>
    <t>DA</t>
  </si>
  <si>
    <t>HRA</t>
  </si>
  <si>
    <t>Total</t>
  </si>
  <si>
    <t>P F</t>
  </si>
  <si>
    <t>SLI</t>
  </si>
  <si>
    <t>GIS</t>
  </si>
  <si>
    <t>LIC</t>
  </si>
  <si>
    <t>Leave Surrender</t>
  </si>
  <si>
    <t>80DD-Expernditure on medical Treatment of mentally or physically handicapped dependents</t>
  </si>
  <si>
    <t>Tution fees for full time education of any 2 children</t>
  </si>
  <si>
    <t>Principal part of housing loan repayment.</t>
  </si>
  <si>
    <t>Signature</t>
  </si>
  <si>
    <t>Name and Designation:</t>
  </si>
  <si>
    <t>2-</t>
  </si>
  <si>
    <t>1-(a)</t>
  </si>
  <si>
    <t>(b)</t>
  </si>
  <si>
    <t>(c.)</t>
  </si>
  <si>
    <t>Festival Allowance/Bonus/Ex-gratia and incentive.</t>
  </si>
  <si>
    <t>(d)</t>
  </si>
  <si>
    <t>(e)</t>
  </si>
  <si>
    <t>3-</t>
  </si>
  <si>
    <t>Balance (1-2)</t>
  </si>
  <si>
    <t>4-</t>
  </si>
  <si>
    <t>(a)</t>
  </si>
  <si>
    <t>5-</t>
  </si>
  <si>
    <t>6-</t>
  </si>
  <si>
    <t>8-</t>
  </si>
  <si>
    <t>9-</t>
  </si>
  <si>
    <t>(f)</t>
  </si>
  <si>
    <t>10-</t>
  </si>
  <si>
    <t>(h)</t>
  </si>
  <si>
    <t>(i)</t>
  </si>
  <si>
    <t>(k)</t>
  </si>
  <si>
    <t>11-</t>
  </si>
  <si>
    <t>12-</t>
  </si>
  <si>
    <t>13-</t>
  </si>
  <si>
    <t>14-</t>
  </si>
  <si>
    <t>15-</t>
  </si>
  <si>
    <t>17-</t>
  </si>
  <si>
    <t>16-</t>
  </si>
  <si>
    <t>18-</t>
  </si>
  <si>
    <t>19-</t>
  </si>
  <si>
    <t>20-</t>
  </si>
  <si>
    <t>Place:</t>
  </si>
  <si>
    <t>Date:</t>
  </si>
  <si>
    <t>(c)</t>
  </si>
  <si>
    <t>OTHER INCOME</t>
  </si>
  <si>
    <t>Life Insurance Premium not included in 'Particulars of Salary Drawn'.</t>
  </si>
  <si>
    <t>Educational Cess</t>
  </si>
  <si>
    <t>80D-Medical Insurance Premium (Mediclaim etc.)</t>
  </si>
  <si>
    <t>80DDB-Expenditure incurred on medical treatment of the employee for specified deceases</t>
  </si>
  <si>
    <t>OTHER DEDUCTIONS IN CHAPTER - VI A</t>
  </si>
  <si>
    <r>
      <rPr>
        <b/>
        <sz val="14"/>
        <color theme="1"/>
        <rFont val="Calibri"/>
        <family val="2"/>
        <scheme val="minor"/>
      </rPr>
      <t>Net salary income</t>
    </r>
    <r>
      <rPr>
        <sz val="14"/>
        <color theme="1"/>
        <rFont val="Calibri"/>
        <family val="2"/>
        <scheme val="minor"/>
      </rPr>
      <t xml:space="preserve"> (3-4)</t>
    </r>
  </si>
  <si>
    <t>Month</t>
  </si>
  <si>
    <t>Amount of Tax already deducted in previous months</t>
  </si>
  <si>
    <t>Professional tax</t>
  </si>
  <si>
    <t>Total LIC</t>
  </si>
  <si>
    <t>Total 80C</t>
  </si>
  <si>
    <t>LIMITED</t>
  </si>
  <si>
    <t>Total deductions under Chapter VI A</t>
  </si>
  <si>
    <t>Total other</t>
  </si>
  <si>
    <t>Total income</t>
  </si>
  <si>
    <t>Tax</t>
  </si>
  <si>
    <t>No pan</t>
  </si>
  <si>
    <t>Yes</t>
  </si>
  <si>
    <t>No</t>
  </si>
  <si>
    <t>Cess</t>
  </si>
  <si>
    <t>Festival Allowance/Bonus/Ex-gratia and incentive or any other allowances</t>
  </si>
  <si>
    <t>Deductions under section 80C</t>
  </si>
  <si>
    <t>Tution fees for fulltime education of 2 children</t>
  </si>
  <si>
    <t>(g)</t>
  </si>
  <si>
    <t>Principal part of housing loan repayment</t>
  </si>
  <si>
    <t>Other Deductions under Chapter VI A</t>
  </si>
  <si>
    <t xml:space="preserve">80D-Medical Insurance Premium </t>
  </si>
  <si>
    <r>
      <rPr>
        <sz val="14"/>
        <color theme="1"/>
        <rFont val="Calibri"/>
        <family val="2"/>
        <scheme val="minor"/>
      </rPr>
      <t>80DD</t>
    </r>
    <r>
      <rPr>
        <sz val="12"/>
        <color theme="1"/>
        <rFont val="Calibri"/>
        <family val="2"/>
        <scheme val="minor"/>
      </rPr>
      <t>-Expenditure on medical treatment of mentally or physically handicapped dependents</t>
    </r>
  </si>
  <si>
    <r>
      <t>80DDB-</t>
    </r>
    <r>
      <rPr>
        <sz val="12"/>
        <color theme="1"/>
        <rFont val="Calibri"/>
        <family val="2"/>
        <scheme val="minor"/>
      </rPr>
      <t>Expenditure incurred on the medical treatment of the employee for specified deceases</t>
    </r>
  </si>
  <si>
    <t>Total Deductions under Chapter VI A</t>
  </si>
  <si>
    <t>CLICK HERE TO VIEW STATEMENT</t>
  </si>
  <si>
    <t>Pay Arrear</t>
  </si>
  <si>
    <t>Pay Revision Arrear</t>
  </si>
  <si>
    <t xml:space="preserve"> Phone  9495050552.  Email  sudeeeertk@gmail.com</t>
  </si>
  <si>
    <t>The Tax on Employment or Professional Tax shall be allowed as a deduction in computing</t>
  </si>
  <si>
    <t>income under the head Salaries.</t>
  </si>
  <si>
    <t>HRA (Section 10(13A)</t>
  </si>
  <si>
    <t xml:space="preserve">An employee who is in receipt of House Rent Allowance can claim exemption, if he does not </t>
  </si>
  <si>
    <t>live in his own house, and pays rent in excess of 10% of Salary (Basic Pay+ DA) for his</t>
  </si>
  <si>
    <t>a.  Actual amount of HRA Received.</t>
  </si>
  <si>
    <t>b.  House Rent paid in excess of 10% of salary.</t>
  </si>
  <si>
    <t>c.  40% of Salary.</t>
  </si>
  <si>
    <t>Housing Loan Interest. Section 24(b)</t>
  </si>
  <si>
    <t>Conditions to claim this deduction :</t>
  </si>
  <si>
    <t>a.  The house property should be owned by the employee.</t>
  </si>
  <si>
    <t>b.  It should be in the occupation of the employee for his own residence.  (However,</t>
  </si>
  <si>
    <t>at other place, and his residence in that place should not be in a building belonging to</t>
  </si>
  <si>
    <t>him, he can avail deduction)</t>
  </si>
  <si>
    <t>Amount of deduction allowable.</t>
  </si>
  <si>
    <t>2.  When the loan is taken for Purchase or construction of House Property before</t>
  </si>
  <si>
    <t>3.  When the loan is taken for Purchase or construction of House Property after</t>
  </si>
  <si>
    <t xml:space="preserve">deduction the construction or acquisition of house should be completed within 3 years </t>
  </si>
  <si>
    <t>a</t>
  </si>
  <si>
    <t>Contribution to Provident Fund. (Only the subscription amount and arrears credited</t>
  </si>
  <si>
    <t>to PF is allowed as deduction.  Loan repayment will not consider for deduction)</t>
  </si>
  <si>
    <t>b</t>
  </si>
  <si>
    <t xml:space="preserve">Life Insurance Premium paid on the life of the employee, spouse or children. </t>
  </si>
  <si>
    <t xml:space="preserve">(Maximum 20% of sum assured upto Financial Year 2011-12 and maximum 10% of </t>
  </si>
  <si>
    <t>sum assured from 2012-13 Financial Year.)</t>
  </si>
  <si>
    <t>c</t>
  </si>
  <si>
    <t xml:space="preserve">d  </t>
  </si>
  <si>
    <t>Housing loan repayment on loan taken for purchase or construction of House building.</t>
  </si>
  <si>
    <t>(House should not be transferred for 5 years)</t>
  </si>
  <si>
    <t>e</t>
  </si>
  <si>
    <t>Stamp duty, Registration Fee and other expenses for the purchase of house property.</t>
  </si>
  <si>
    <t>f</t>
  </si>
  <si>
    <t>Tution Fee paid for the education of any two children to any education institution in</t>
  </si>
  <si>
    <t>India for full time education.</t>
  </si>
  <si>
    <t>g</t>
  </si>
  <si>
    <t xml:space="preserve">Investment as a Term Deposit for a period of not less than five years with a Scheduled </t>
  </si>
  <si>
    <t>h</t>
  </si>
  <si>
    <t>Bank or Post Office under tax savings approved schemes.</t>
  </si>
  <si>
    <t>Infrastructure Development Bonds of ICICI,IDBI,NABARD.</t>
  </si>
  <si>
    <t>i</t>
  </si>
  <si>
    <t>Subcription to National Savings Certificate -IX th issue. Etc</t>
  </si>
  <si>
    <t>j</t>
  </si>
  <si>
    <t>Contribution to Unit Linked Insurance Plan (ULIP) of UTI and LIC</t>
  </si>
  <si>
    <t>k</t>
  </si>
  <si>
    <t>Payment for notified Annuity Plan of LIC or any other insurer.</t>
  </si>
  <si>
    <t xml:space="preserve">l </t>
  </si>
  <si>
    <t>Subcription towards notified units of Mutual fund.</t>
  </si>
  <si>
    <t>Section 80CCG. Investment made under an equity savings scheme.</t>
  </si>
  <si>
    <t>for the assesses whose total income is above 12 Lakhs.</t>
  </si>
  <si>
    <t>a taxpayer under this section in any year, he shall not be entitled to any deduction under this</t>
  </si>
  <si>
    <t>section for any other year.</t>
  </si>
  <si>
    <t>Section 80D.  Deduction for Health Insurance Premium paid.</t>
  </si>
  <si>
    <t>Health insurance premium paid on th life of the employee, spouse or children is deductible</t>
  </si>
  <si>
    <t>Where an expenditure incurred for the medical treatment, nursing, training and rehabilitation</t>
  </si>
  <si>
    <t>necessary for Autism, cerebral palsy and multiple disability.</t>
  </si>
  <si>
    <t>Section 80DD. Deduction for handicapped dependents</t>
  </si>
  <si>
    <t>Section 80U.  Deduction for person with disability.</t>
  </si>
  <si>
    <t>This deduction is allowable for Individual with disability including blindness, mental retardation</t>
  </si>
  <si>
    <t>irrespective of amount paid is allowable.  If the individual is a person with severe disability</t>
  </si>
  <si>
    <t>Section 80DDB. Deduction for medical treatment of specified diseases.</t>
  </si>
  <si>
    <t>This section allows deduction for an employee who paid any amount for the medical treatment</t>
  </si>
  <si>
    <t xml:space="preserve">for himself or a dependent for such disease or ailment as specified in Rule 11DD(1).  </t>
  </si>
  <si>
    <t>The deduction allowed is equal to the amount actually paid or Rs. 40,000 whichever is less.</t>
  </si>
  <si>
    <t>Neurological diseases where the disability level is certified to be of 40% or above</t>
  </si>
  <si>
    <t>(Dementia, Dystonia Musculorum Deformans, Motor Neuron Disease,  Ataxia, Chorea,</t>
  </si>
  <si>
    <t>Hemiballismus, Aphasia and Parkinsons Disease)</t>
  </si>
  <si>
    <t xml:space="preserve"> Malignant Cancers 
</t>
  </si>
  <si>
    <t>Full Blown Acquired Immuno-Deficiency Syndrome (AIDS)</t>
  </si>
  <si>
    <t>d</t>
  </si>
  <si>
    <t>Chronic Renal failure</t>
  </si>
  <si>
    <t xml:space="preserve">e  </t>
  </si>
  <si>
    <t>Hematological disorders : Hemophilia or Thalassaemia</t>
  </si>
  <si>
    <t>Section 80E. Deduction for Interest on loan taken for higher education</t>
  </si>
  <si>
    <t>This section allows deduction for payment of interest on educational loan taken from financial</t>
  </si>
  <si>
    <t>institution or charitable institution for the purpose of pursuing higher education for self or</t>
  </si>
  <si>
    <t>any course of study pursued after passing the senior secondary examination or its equivalent</t>
  </si>
  <si>
    <t>from any school, university recognised.  Deduction is available for a maximum period of</t>
  </si>
  <si>
    <t>8 assessment years.  Whole amount of interest on loan is deductible.</t>
  </si>
  <si>
    <t>Section 80G. Deduction for Donations.</t>
  </si>
  <si>
    <t>This section allows a deduction of 100% donation given to certain notified funds.  These are</t>
  </si>
  <si>
    <t xml:space="preserve"> Prime Minister's National Relief Fund</t>
  </si>
  <si>
    <t>National Defence Fund</t>
  </si>
  <si>
    <t>Prime Minister's Armenia Earthquake Relief Fund 176</t>
  </si>
  <si>
    <t>The Africa (Public Contribution - India) Fund</t>
  </si>
  <si>
    <t>The National Foundation for Communal Harmony</t>
  </si>
  <si>
    <t>Approved university or educational institution of national eminence</t>
  </si>
  <si>
    <t>The Chief Minister's Earthquake Relief Fund, Maharashtra</t>
  </si>
  <si>
    <t>Donations made to Zila Saksharta Samitis</t>
  </si>
  <si>
    <t>The National Blood Transfusion Council or a State Blood Transfusion Council.</t>
  </si>
  <si>
    <t xml:space="preserve">The Army Central Welfare Fund or the Indian Naval Benevolent Fund or The Air Force </t>
  </si>
  <si>
    <t>Central Welfare Fund.</t>
  </si>
  <si>
    <t xml:space="preserve"> National Children's Fund</t>
  </si>
  <si>
    <t xml:space="preserve">h  </t>
  </si>
  <si>
    <t>50% of Donation made to eligible charitable institutions allow as a deductiion, but this cannot</t>
  </si>
  <si>
    <t xml:space="preserve">consider for TDS by DDO.  Donations made to political parties (Section 80GGC)cannot consider </t>
  </si>
  <si>
    <t>by DDO for TDS.</t>
  </si>
  <si>
    <t>BACK TO DATA</t>
  </si>
  <si>
    <t>Section 80GG. Deduction in respect of rent paid.</t>
  </si>
  <si>
    <t>Section 80GGA. Donation to Scientific Research or Rural Development.</t>
  </si>
  <si>
    <t xml:space="preserve">Under this section deduction is allowable to donations made to specified funds for Rural </t>
  </si>
  <si>
    <t xml:space="preserve">Development, national Urban Poverty Eradication and donations to schemes or project for </t>
  </si>
  <si>
    <t>scientific research.</t>
  </si>
  <si>
    <t>To avail this deduction employee should not have any "profit and gains of business or</t>
  </si>
  <si>
    <t>profession" in his Gross Total Income.  If the donation exceeds Rs. 10,000 it should be in any</t>
  </si>
  <si>
    <t>mode other than cash.</t>
  </si>
  <si>
    <t>Section 80TTA. For interests on deposits in savings account.</t>
  </si>
  <si>
    <t>If the Gross Total Income of the employee includes any interest on deposits in savings account</t>
  </si>
  <si>
    <t>he is eligible for a deduction under this section.  The amount of deduction will be the total</t>
  </si>
  <si>
    <t xml:space="preserve">interest received subject to a maximum of Rs. 10,000.  The savings account may be with a </t>
  </si>
  <si>
    <t>banking company under Banking Regulation Act, Co-operative society or Post Office.</t>
  </si>
  <si>
    <t>DDO can consider donations to the above funds for TDS purpose.  If the donation exceeds</t>
  </si>
  <si>
    <t>Rs. 10,000 it should be paid in any mode other than cash.</t>
  </si>
  <si>
    <t>residential accommodation.  Least of the following is allowed as exemption.</t>
  </si>
  <si>
    <t>If it is not occupied by the employee in view of his place of  employment being</t>
  </si>
  <si>
    <t>1.  Housing Loan taken  for Repair, Renewal or Reconstruction of House the maximum</t>
  </si>
  <si>
    <t>from the end of the Financial Year in which the capital is borrowed.)</t>
  </si>
  <si>
    <t>Section 80CCC. Contributions to Annuity Plans of LIC &amp; other insurers</t>
  </si>
  <si>
    <t>This deduction is now allowed for three consecutive assessment years beginning with the AY</t>
  </si>
  <si>
    <t>in which the listed equity shares or units were first acquired.  If any deduction is claimed by</t>
  </si>
  <si>
    <t>The payment of premium shall be made by any  mode other than cash.</t>
  </si>
  <si>
    <t>of the dependent suffering physical disability, deduction is allowable under this section.</t>
  </si>
  <si>
    <t>Diseases and ailments for deduction under Section 80DDB -</t>
  </si>
  <si>
    <t>spouse or children or the student for whom he is a local guardian.  Higher Education means</t>
  </si>
  <si>
    <t>This deduction is allowable for employees not receiving HRA.</t>
  </si>
  <si>
    <t>Rebate under Section 87A</t>
  </si>
  <si>
    <t>Rebate</t>
  </si>
  <si>
    <t>blank</t>
  </si>
  <si>
    <t>Rebate ACTUAL</t>
  </si>
  <si>
    <t>Tax after Rebate</t>
  </si>
  <si>
    <t>Section 80C (Maximum Rs. 1,50,000)</t>
  </si>
  <si>
    <t>Do you have a PAN Card ?</t>
  </si>
  <si>
    <r>
      <rPr>
        <b/>
        <sz val="14"/>
        <color theme="1"/>
        <rFont val="Calibri"/>
        <family val="2"/>
        <scheme val="minor"/>
      </rPr>
      <t>Gross Total Income</t>
    </r>
    <r>
      <rPr>
        <sz val="14"/>
        <color theme="1"/>
        <rFont val="Calibri"/>
        <family val="2"/>
        <scheme val="minor"/>
      </rPr>
      <t xml:space="preserve"> (5-6)</t>
    </r>
  </si>
  <si>
    <t xml:space="preserve"> Name  :</t>
  </si>
  <si>
    <t>Office :</t>
  </si>
  <si>
    <t>Designation :</t>
  </si>
  <si>
    <t>NPS</t>
  </si>
  <si>
    <t>Provident Fund subscription and Arrears credited to PF</t>
  </si>
  <si>
    <t>Life Insurance Premium</t>
  </si>
  <si>
    <t>D A Arrear credited to P F</t>
  </si>
  <si>
    <t>Pay Arrear credited to P F</t>
  </si>
  <si>
    <t>S L I</t>
  </si>
  <si>
    <t>G I S</t>
  </si>
  <si>
    <t>N P S</t>
  </si>
  <si>
    <t>L I C</t>
  </si>
  <si>
    <t>Any other 80C deduction-specify here---&gt;</t>
  </si>
  <si>
    <t>Another 25,000 deduction is allowable for  premium paid on the life of the employee's</t>
  </si>
  <si>
    <t>Rs. 5,000 deduction is allowable under this section for thePreventive health check-up of</t>
  </si>
  <si>
    <t xml:space="preserve">preventive health check-up of parents.  Cash payment also allowed for preventive health </t>
  </si>
  <si>
    <t>loss of voice, Autisum, cerebral palsy and multiple disability.  A fixed deduction  of Rs. 75,000</t>
  </si>
  <si>
    <t>(disability over 80%) deduction is Rs. 1,25,000.</t>
  </si>
  <si>
    <t xml:space="preserve">A fixed deduction of Rs. 75,000 irrespective of amount paid is allowable.  If the dependent </t>
  </si>
  <si>
    <t xml:space="preserve">is a person with severe disability (disability over 80%) deduction is Rs. 1,25,000. </t>
  </si>
  <si>
    <t xml:space="preserve">l  </t>
  </si>
  <si>
    <t>National Fund for Control of Drug Abuse (New)</t>
  </si>
  <si>
    <t xml:space="preserve">m  </t>
  </si>
  <si>
    <t>Swach Bharath Kosh and Clean Ganga Fund. (New)</t>
  </si>
  <si>
    <t>SLI, GIS, FBS.</t>
  </si>
  <si>
    <t>(j)</t>
  </si>
  <si>
    <t>(l)</t>
  </si>
  <si>
    <t>Any other income - specify here-----&gt;</t>
  </si>
  <si>
    <t>Section 80CCD(1). Employee's Contribution to NPS.</t>
  </si>
  <si>
    <t>Section 80CCD(2). Employer's Contribution to NPS.</t>
  </si>
  <si>
    <t xml:space="preserve">Employee's contribution to National Pension System (NPS) is deductible under 80CCD(1). </t>
  </si>
  <si>
    <t>Employer's contribution to NPS is deductible under section 80CCD(2).  There is no maximum</t>
  </si>
  <si>
    <t>Government/Employer's Contribution to NPS</t>
  </si>
  <si>
    <t>Employer's Contribution to NPS</t>
  </si>
  <si>
    <t>80CCD(2) - Employer's Contribution to NPS</t>
  </si>
  <si>
    <t>Pay+DA</t>
  </si>
  <si>
    <t>Round</t>
  </si>
  <si>
    <t>80CCD2</t>
  </si>
  <si>
    <t>Total admissible 80C, 80CCC, 80 CCD(1) Deductions</t>
  </si>
  <si>
    <t>pay+da</t>
  </si>
  <si>
    <t>round</t>
  </si>
  <si>
    <t xml:space="preserve">80CCD(2) - Employer's Contribution to NPS </t>
  </si>
  <si>
    <t>PEN Number :</t>
  </si>
  <si>
    <t>PEN Number:</t>
  </si>
  <si>
    <t>PAN Card Number :</t>
  </si>
  <si>
    <t>Housing Loan Interest for the Year</t>
  </si>
  <si>
    <t>&lt;Gross Slry</t>
  </si>
  <si>
    <t>&lt;Net Slry</t>
  </si>
  <si>
    <t>&lt;Gross tota</t>
  </si>
  <si>
    <t>Tax on Total income ( before rebate )</t>
  </si>
  <si>
    <t>Rebate u/s 87 A</t>
  </si>
  <si>
    <t>Total Tax after Rebate</t>
  </si>
  <si>
    <t>Gross Salary Income (includes Pay, DA, DA/ Pay Arrears, HRA, CCA etc. )</t>
  </si>
  <si>
    <t>Tax on Total income before Rebate u/s 87A</t>
  </si>
  <si>
    <t>Relief u/s 89 for arrears drawn</t>
  </si>
  <si>
    <t>Balance Tax after relief</t>
  </si>
  <si>
    <t>Balance Income Tax to be paid</t>
  </si>
  <si>
    <t>80CCD(1)</t>
  </si>
  <si>
    <t>DECLARATION</t>
  </si>
  <si>
    <t>( Cases in which the amount of HRA drawn is excluded from Gross Salary)</t>
  </si>
  <si>
    <t xml:space="preserve">     I ……………………………………………………………………………… do hereby declare that I am actually incurring expenditure towards payment of rent</t>
  </si>
  <si>
    <t>of my residential accomodation to House No ……………………………………… Place …………………………………… is Rs  …………………………………………..</t>
  </si>
  <si>
    <t>Place :</t>
  </si>
  <si>
    <t>Name, Designation and Office.</t>
  </si>
  <si>
    <t>Round the Tax to the multiple of-</t>
  </si>
  <si>
    <t>DA Arrear  to PF</t>
  </si>
  <si>
    <t>Pay Arrear to PF</t>
  </si>
  <si>
    <t>Pay Revision Arrear to PF</t>
  </si>
  <si>
    <t>Total DA Arrear</t>
  </si>
  <si>
    <t>Add - Any other Income</t>
  </si>
  <si>
    <t>Contribution to NPS-80CCD(1)</t>
  </si>
  <si>
    <t>Gross Salary</t>
  </si>
  <si>
    <t>Salary as per provisions contained in Sec 17(1)</t>
  </si>
  <si>
    <t>Value of perquisites u/s 17(2)</t>
  </si>
  <si>
    <t>Profits in lieu of salary u/s 17(3)</t>
  </si>
  <si>
    <t>Less Allowance to the extent exempt u/s 10</t>
  </si>
  <si>
    <t>Allowance</t>
  </si>
  <si>
    <t>Rs.</t>
  </si>
  <si>
    <t>Deductions</t>
  </si>
  <si>
    <t>Entertainment Allowance</t>
  </si>
  <si>
    <t>Tax on Employment</t>
  </si>
  <si>
    <t>Aggregate of 4(a) and (b)</t>
  </si>
  <si>
    <t>Income Chargeable under the head 'salaries' (3-5)</t>
  </si>
  <si>
    <t>Add: Any other income reported by the employee</t>
  </si>
  <si>
    <t xml:space="preserve">Income  </t>
  </si>
  <si>
    <t>Gross Total Income</t>
  </si>
  <si>
    <t>Deductions under Chapter VI A</t>
  </si>
  <si>
    <t>(A)  Section 80C, 80CCC, and 80CCD</t>
  </si>
  <si>
    <t>(a) Section 80C</t>
  </si>
  <si>
    <t>Gross Amount</t>
  </si>
  <si>
    <t>Deductible Amt</t>
  </si>
  <si>
    <t>(i) Provident Fund Subscription</t>
  </si>
  <si>
    <t>(ii) GIS</t>
  </si>
  <si>
    <t>(iii) SLI</t>
  </si>
  <si>
    <t>(v) Principal part of Housing Loan repayment</t>
  </si>
  <si>
    <t>(vi) Life Insurance Premium</t>
  </si>
  <si>
    <t>(vii) Tution Fee for full time education of 2 children</t>
  </si>
  <si>
    <t>(B)  Other Sections (e.g. 80E, 80G, 80TTA, etc) under Chapter VI A</t>
  </si>
  <si>
    <t>Gross Amt</t>
  </si>
  <si>
    <t>Qualifying Amt</t>
  </si>
  <si>
    <t>(i) Section….. 80D</t>
  </si>
  <si>
    <t>(ii) Section…..80DD</t>
  </si>
  <si>
    <t>(iii) Section…..80DDB</t>
  </si>
  <si>
    <t>(v) Section………………</t>
  </si>
  <si>
    <t>Aggregate of deductible amount under Chapter VI A</t>
  </si>
  <si>
    <t>Total Income  (8-9)</t>
  </si>
  <si>
    <t>Tax on Total Income</t>
  </si>
  <si>
    <t>Education Cess @ 3% (on tax computed at S No. 12)</t>
  </si>
  <si>
    <t>Tax Payable (12+13)</t>
  </si>
  <si>
    <t>Less: Relief under section 89 (attach details)</t>
  </si>
  <si>
    <t>Tax Payable (14-15)</t>
  </si>
  <si>
    <t>Verification</t>
  </si>
  <si>
    <t xml:space="preserve">    </t>
  </si>
  <si>
    <t xml:space="preserve">I, </t>
  </si>
  <si>
    <t>son/daughter of</t>
  </si>
  <si>
    <t xml:space="preserve">working in the capacity of …………………….…………………(designation) do hereby certify that the information given </t>
  </si>
  <si>
    <t>above is true, complete and correct and is based on the books of account, documents, TDS statements and</t>
  </si>
  <si>
    <t>other available reccords.</t>
  </si>
  <si>
    <t>(Signature of person responsible for deduction of tax)</t>
  </si>
  <si>
    <t>Date  :</t>
  </si>
  <si>
    <t>Designation:</t>
  </si>
  <si>
    <t>Full Name:</t>
  </si>
  <si>
    <t>(vi)  Section 80 CCD (2)</t>
  </si>
  <si>
    <t>Deductions from Salary</t>
  </si>
  <si>
    <t>Taxable Salary Earnings during the Financial Year</t>
  </si>
  <si>
    <t>……………………………………………………………………..</t>
  </si>
  <si>
    <t>…………………………………………………………….</t>
  </si>
  <si>
    <t>PAN Card Number:</t>
  </si>
  <si>
    <t>Total D A Arrear</t>
  </si>
  <si>
    <t>J</t>
  </si>
  <si>
    <t>Deposits in Sukanya Samrudhi Account in the name of girl child.</t>
  </si>
  <si>
    <t>Deduct - Interest on House Building Advance</t>
  </si>
  <si>
    <t>Section 10--:</t>
  </si>
  <si>
    <t>(Maximum 10% of Salary)</t>
  </si>
  <si>
    <t>80CCD1B</t>
  </si>
  <si>
    <t>80C-NPS</t>
  </si>
  <si>
    <t>Used NPS</t>
  </si>
  <si>
    <t>Unused NPS</t>
  </si>
  <si>
    <r>
      <t xml:space="preserve">Total Admissible 80C+ 80CCC+ 80CCD(1) Deductions </t>
    </r>
    <r>
      <rPr>
        <b/>
        <sz val="10"/>
        <color theme="1"/>
        <rFont val="Calibri"/>
        <family val="2"/>
        <scheme val="minor"/>
      </rPr>
      <t>(Maximum 1,50,000)</t>
    </r>
  </si>
  <si>
    <t>Additional Deduction for NPS - 80 CCD (1B)</t>
  </si>
  <si>
    <t>(Unused portion u/s 80CCD(1), Maximum 50,000)</t>
  </si>
  <si>
    <t>(b)   Section 80CCD (1)+ Section 80 CCD(1B)</t>
  </si>
  <si>
    <t>7-</t>
  </si>
  <si>
    <t>21-</t>
  </si>
  <si>
    <t>22-</t>
  </si>
  <si>
    <t>Section 80CCD (1B). Additional Deduction for NPS</t>
  </si>
  <si>
    <t>An additional deduction under this section will be allowed on deposits made in NPS during the</t>
  </si>
  <si>
    <t>INCOME TAX FINAL STATEMENT FOR THE FINANCIAL YEAR 2015-16</t>
  </si>
  <si>
    <t>(ASSESSMENT YEAR 2016-17)</t>
  </si>
  <si>
    <t>1.   a</t>
  </si>
  <si>
    <t>Gross Salary Income (includes Salary, DA,HRA,CCA, Interim Relief OT</t>
  </si>
  <si>
    <t>Allowance, Deputation Allowance, Medical Allowance etc)</t>
  </si>
  <si>
    <t>PAN</t>
  </si>
  <si>
    <t>TAN</t>
  </si>
  <si>
    <t>September  2015</t>
  </si>
  <si>
    <t>October        2015</t>
  </si>
  <si>
    <t>November   2015</t>
  </si>
  <si>
    <t>December    2015</t>
  </si>
  <si>
    <t>January          2016</t>
  </si>
  <si>
    <t>February       2016</t>
  </si>
  <si>
    <t>August           2015</t>
  </si>
  <si>
    <t>July                 2015</t>
  </si>
  <si>
    <t>June                2015</t>
  </si>
  <si>
    <t>May                  2015</t>
  </si>
  <si>
    <t>April                 2015</t>
  </si>
  <si>
    <t>March               2015</t>
  </si>
  <si>
    <t>C</t>
  </si>
  <si>
    <t>Festival Allowance / Bonus Ex-gratia and Incentive</t>
  </si>
  <si>
    <t>Arrears</t>
  </si>
  <si>
    <t>Deduct HRA in the case of persons who actually incur expenditure by way of rent</t>
  </si>
  <si>
    <t>Actual HRA received during the year</t>
  </si>
  <si>
    <t>ii</t>
  </si>
  <si>
    <t>Actual rent paid in excess of 1/10 th of the Salary</t>
  </si>
  <si>
    <t>iii</t>
  </si>
  <si>
    <t>40 % of Salary</t>
  </si>
  <si>
    <t>(i) to (iii) which ever least is exempted</t>
  </si>
  <si>
    <t>Deduct  : a . Entertainment Allowance</t>
  </si>
  <si>
    <t xml:space="preserve">                    b. Professional Tax paid</t>
  </si>
  <si>
    <t>Net Salary income    (3-4)</t>
  </si>
  <si>
    <t xml:space="preserve">Deduct interest / accrued interest on HBA </t>
  </si>
  <si>
    <t>Any other income ( Business, Capital Gains or other sources)</t>
  </si>
  <si>
    <t>Gross Total Income  (5-6+7)</t>
  </si>
  <si>
    <t>Deduct :</t>
  </si>
  <si>
    <t xml:space="preserve">[80 DD ] Expenditure incurred on medical treatment of mentally or physically </t>
  </si>
  <si>
    <t>handicapped dependents</t>
  </si>
  <si>
    <t xml:space="preserve">[80 DDB] Expenditure incurred on medical treatment employee or spouse or  </t>
  </si>
  <si>
    <t>children or parents for specified deceases or ailments like cancer, AIDS etc</t>
  </si>
  <si>
    <t>[80 E]  Amount of interest repaid on loan taken for higher education of self or</t>
  </si>
  <si>
    <t>relative</t>
  </si>
  <si>
    <r>
      <t xml:space="preserve">[80 D] Mediclaim </t>
    </r>
    <r>
      <rPr>
        <sz val="10"/>
        <color theme="1"/>
        <rFont val="Calibri"/>
        <family val="2"/>
        <scheme val="minor"/>
      </rPr>
      <t>(Maximum Rs.25000 taken on the health of the Tax payer, spouse</t>
    </r>
  </si>
  <si>
    <t xml:space="preserve">dependent children and if it is taken on parents - policy taken on the health senior </t>
  </si>
  <si>
    <t>citizen additional 5000) Aggregate amount should not exceed 30000.</t>
  </si>
  <si>
    <t>[80 CCD (1B)] Additonal deduction for NPS</t>
  </si>
  <si>
    <t>[80 CCD 2] Employers contribution to NPS</t>
  </si>
  <si>
    <t>Deduction under section 80 C</t>
  </si>
  <si>
    <t>Purchase of NSC III issue</t>
  </si>
  <si>
    <t>Contribution to GPF &amp; Arrear to PF</t>
  </si>
  <si>
    <t>Payment under a contract for annuity plan of LIC or any other insurer</t>
  </si>
  <si>
    <t>Purchase of tax saving units of Mutual Fund or UTI</t>
  </si>
  <si>
    <t>Contribution to any Deposit Scheme or pension fund set up by NHB</t>
  </si>
  <si>
    <t>Tution Fees</t>
  </si>
  <si>
    <t>Housing Loan Repayment (principal) 7 Stamp duty paid to purchase property</t>
  </si>
  <si>
    <t>l</t>
  </si>
  <si>
    <t>Subscription to equity shares or debentures of an eligible issue</t>
  </si>
  <si>
    <t>m</t>
  </si>
  <si>
    <t>n</t>
  </si>
  <si>
    <t>o</t>
  </si>
  <si>
    <t>Subscription to Infrastructure Bonds of NABARD</t>
  </si>
  <si>
    <t>p</t>
  </si>
  <si>
    <t>Deposits under Senior Citizen Saving Scheme</t>
  </si>
  <si>
    <t>q</t>
  </si>
  <si>
    <t>Total Income rounded off to nearest multiple of ten rupees (8-9-10)</t>
  </si>
  <si>
    <t>Rounded off to nearest multiple of ten rupees</t>
  </si>
  <si>
    <r>
      <t>Less: Rebate under Sec87A(Rs.2000</t>
    </r>
    <r>
      <rPr>
        <sz val="10"/>
        <color theme="1"/>
        <rFont val="Calibri"/>
        <family val="2"/>
        <scheme val="minor"/>
      </rPr>
      <t>(applicable for individuals having total income</t>
    </r>
  </si>
  <si>
    <t>not exceeding 5 lakhs)(as computed before allowing deduction under Chapter VIII)</t>
  </si>
  <si>
    <t>Income Tax after Rebate (13-14)</t>
  </si>
  <si>
    <t>Education Cess and Secondary and Higher Education Cess [@3% of (15)]</t>
  </si>
  <si>
    <t>Total Tax Payable (15+16)</t>
  </si>
  <si>
    <t>Less Relief for Arrears of salary u/s 89(1)</t>
  </si>
  <si>
    <t>Balance Tax Payable (17-18)</t>
  </si>
  <si>
    <t>Amount of Tax already deducted from Salary</t>
  </si>
  <si>
    <t>Name, Designation &amp; Office</t>
  </si>
  <si>
    <t xml:space="preserve">     I ………………………………………………………….. Do hereby declare that I am actually incurring expenditure </t>
  </si>
  <si>
    <t>towards payment of rent of my residential accommodation to House No. ……………… Place …………………..</t>
  </si>
  <si>
    <t>and that the amount of rent actually paid by me during …………………………… is Rs. …………………………… .</t>
  </si>
  <si>
    <t>Date :</t>
  </si>
  <si>
    <t>Rs</t>
  </si>
  <si>
    <t>Employers Contribution to NPS</t>
  </si>
  <si>
    <t>Total Salary Income (a+b+c+d+e)</t>
  </si>
  <si>
    <r>
      <rPr>
        <b/>
        <sz val="14"/>
        <color theme="1"/>
        <rFont val="Calibri"/>
        <family val="2"/>
        <scheme val="minor"/>
      </rPr>
      <t xml:space="preserve">Total Salary Income </t>
    </r>
    <r>
      <rPr>
        <sz val="14"/>
        <color theme="1"/>
        <rFont val="Calibri"/>
        <family val="2"/>
        <scheme val="minor"/>
      </rPr>
      <t>(a+b+c+d)</t>
    </r>
  </si>
  <si>
    <t>Life Insurance Premia of self, spouse and Children</t>
  </si>
  <si>
    <t>Contribution to SLI &amp; GIS</t>
  </si>
  <si>
    <t>Constribution to National Pension Scheme</t>
  </si>
  <si>
    <t>TAN Number:</t>
  </si>
  <si>
    <t>Total admissible 80C+ 80CCC + 80CCD(1) Deductions (Maximum 150,000)</t>
  </si>
  <si>
    <t>Taxable Earnings from salary</t>
  </si>
  <si>
    <t>Below 60 Years</t>
  </si>
  <si>
    <t>60 or more but below 80</t>
  </si>
  <si>
    <t>80 or above</t>
  </si>
  <si>
    <t>above 60</t>
  </si>
  <si>
    <t>above 80</t>
  </si>
  <si>
    <t>Selection</t>
  </si>
  <si>
    <t>Balance (1-2-3)</t>
  </si>
  <si>
    <t>YES</t>
  </si>
  <si>
    <t>NO</t>
  </si>
  <si>
    <t>Tax Incom round</t>
  </si>
  <si>
    <t>Total Income  ie, Taxable Income</t>
  </si>
  <si>
    <t>PAN Number:</t>
  </si>
  <si>
    <t>Anticipated salary income including Allowances and Arrears.</t>
  </si>
  <si>
    <r>
      <rPr>
        <b/>
        <sz val="14"/>
        <color theme="1"/>
        <rFont val="Calibri"/>
        <family val="2"/>
        <scheme val="minor"/>
      </rPr>
      <t xml:space="preserve">Total Salary Income </t>
    </r>
    <r>
      <rPr>
        <sz val="14"/>
        <color theme="1"/>
        <rFont val="Calibri"/>
        <family val="2"/>
        <scheme val="minor"/>
      </rPr>
      <t>(a+b+c)</t>
    </r>
  </si>
  <si>
    <t>Professional Tax</t>
  </si>
  <si>
    <t>Housing Loan interest/accrued interest</t>
  </si>
  <si>
    <t>Total Admissible 80C Deductions</t>
  </si>
  <si>
    <t>Anticipated Taxable Income</t>
  </si>
  <si>
    <t>Tax on Anticipatory Income</t>
  </si>
  <si>
    <t>Approximate relief u/s 89 for arrears drawn</t>
  </si>
  <si>
    <t>Anticipated Tax after relief</t>
  </si>
  <si>
    <t xml:space="preserve">TDS for each remaining month </t>
  </si>
  <si>
    <t>Rounded to</t>
  </si>
  <si>
    <t>Approximate Taxable Earnings during the Financial Year</t>
  </si>
  <si>
    <t>Approximate Savings / Deductions from Salary</t>
  </si>
  <si>
    <t>DA Arrear credited to PF</t>
  </si>
  <si>
    <t>Pay Arrear credited to PF</t>
  </si>
  <si>
    <t>23-</t>
  </si>
  <si>
    <r>
      <t>80DDB-</t>
    </r>
    <r>
      <rPr>
        <sz val="12"/>
        <color theme="1"/>
        <rFont val="Calibri"/>
        <family val="2"/>
        <scheme val="minor"/>
      </rPr>
      <t>Expenditure for the medical treatment for specified deceases</t>
    </r>
  </si>
  <si>
    <t>Tax after Relief u/s 89(1)</t>
  </si>
  <si>
    <t>Months</t>
  </si>
  <si>
    <t>TDS/M</t>
  </si>
  <si>
    <t>Round 1</t>
  </si>
  <si>
    <t>Rounding</t>
  </si>
  <si>
    <t>Round the TDS to the multiple of</t>
  </si>
  <si>
    <t xml:space="preserve">Deduct: Actual rent over 10% of salary, HRA receivable or 40% of salary, whichever is less </t>
  </si>
  <si>
    <t>Pay Revision Arrear credited to PF</t>
  </si>
  <si>
    <t>A prescription from a specialist of the desease containing the name and age of the patient,</t>
  </si>
  <si>
    <t xml:space="preserve">name of the desease/ailment along with the name, address, registration number &amp; qualification of the specialist </t>
  </si>
  <si>
    <t>required.</t>
  </si>
  <si>
    <t>of the specialist issuing the prescription is required.  Furnishing of certificate in Form 10-1 is not</t>
  </si>
  <si>
    <r>
      <t>Additional Deduction for NPS u/s 80 CCD (IB)</t>
    </r>
    <r>
      <rPr>
        <sz val="9"/>
        <color theme="1"/>
        <rFont val="Calibri"/>
        <family val="2"/>
        <scheme val="minor"/>
      </rPr>
      <t xml:space="preserve"> (Unused portion of 80 CCD(I) Maximum50,000)</t>
    </r>
  </si>
  <si>
    <r>
      <t xml:space="preserve">Contribution to NPS - 80CCD(1) </t>
    </r>
    <r>
      <rPr>
        <sz val="10"/>
        <color theme="1"/>
        <rFont val="Calibri"/>
        <family val="2"/>
        <scheme val="minor"/>
      </rPr>
      <t xml:space="preserve"> (Maximum 10% of Salary)</t>
    </r>
  </si>
  <si>
    <t>INCOME TAX FINAL STATEMENT FOR THE FINANCIAL YEAR 2016-17</t>
  </si>
  <si>
    <t>(ASSESSMENT YEAR 2017-18)</t>
  </si>
  <si>
    <t>March               2016</t>
  </si>
  <si>
    <t>April                 2016</t>
  </si>
  <si>
    <t>May                  2016</t>
  </si>
  <si>
    <t>June                2016</t>
  </si>
  <si>
    <t>July                 2016</t>
  </si>
  <si>
    <t>August           2016</t>
  </si>
  <si>
    <t>September  2016</t>
  </si>
  <si>
    <t>October        2016</t>
  </si>
  <si>
    <t>November   2016</t>
  </si>
  <si>
    <t>December    2016</t>
  </si>
  <si>
    <t>January          2017</t>
  </si>
  <si>
    <t>February       2017</t>
  </si>
  <si>
    <t>Deduct  : a . Allowances Exempted</t>
  </si>
  <si>
    <t>Allowances exempted</t>
  </si>
  <si>
    <t>Any other 80C deduction- specify here---&gt;</t>
  </si>
  <si>
    <r>
      <t>Less: Rebate under Sec87A(Rs.5000</t>
    </r>
    <r>
      <rPr>
        <sz val="10"/>
        <color theme="1"/>
        <rFont val="Calibri"/>
        <family val="2"/>
        <scheme val="minor"/>
      </rPr>
      <t>(applicable for individuals having total income</t>
    </r>
  </si>
  <si>
    <t>Form No 12 BB</t>
  </si>
  <si>
    <t>(See Rule 26 C)</t>
  </si>
  <si>
    <t>Section 192</t>
  </si>
  <si>
    <t>Financial Year :</t>
  </si>
  <si>
    <t>2016-17</t>
  </si>
  <si>
    <t>Details of Claims and evidence thereof</t>
  </si>
  <si>
    <t>Sl. No.</t>
  </si>
  <si>
    <t>Nature of claim</t>
  </si>
  <si>
    <t>Amount  (Rs.)</t>
  </si>
  <si>
    <t>Evidence / Particulars</t>
  </si>
  <si>
    <t>(1)</t>
  </si>
  <si>
    <t>(2)</t>
  </si>
  <si>
    <t>(3)</t>
  </si>
  <si>
    <t>(4)</t>
  </si>
  <si>
    <t>House Rent Allowance :</t>
  </si>
  <si>
    <t>(ii) Name of the landlord</t>
  </si>
  <si>
    <t xml:space="preserve">(i) Rent Paid to the landlord </t>
  </si>
  <si>
    <t xml:space="preserve">(iii) Address of the landlord </t>
  </si>
  <si>
    <t xml:space="preserve">(iv) Permanent Account Number of </t>
  </si>
  <si>
    <t xml:space="preserve">        landlord</t>
  </si>
  <si>
    <t>(Note :  Permanent Account Number shall</t>
  </si>
  <si>
    <t>be furnished if the aggregate rent paid</t>
  </si>
  <si>
    <t>during the previous year exceeds one</t>
  </si>
  <si>
    <t>lakh rupees )</t>
  </si>
  <si>
    <t>Leave travel concessions or assistance</t>
  </si>
  <si>
    <t>Deduction of interest on borrowing :</t>
  </si>
  <si>
    <t>(i) interest payable / paid to the lender</t>
  </si>
  <si>
    <t>(ii) Name of the lender</t>
  </si>
  <si>
    <t>(iii) Address of the lender</t>
  </si>
  <si>
    <t>(iv) Permanent Account Number of the</t>
  </si>
  <si>
    <t>lender</t>
  </si>
  <si>
    <t xml:space="preserve">  (a) Financial Institutions ( If available )</t>
  </si>
  <si>
    <t xml:space="preserve">  (b) Employer ( If available )</t>
  </si>
  <si>
    <t xml:space="preserve">  (c.) others</t>
  </si>
  <si>
    <t>Name and address of the employee:</t>
  </si>
  <si>
    <t>employee :</t>
  </si>
  <si>
    <t>Permanent Account Number of the -</t>
  </si>
  <si>
    <t>Deductions under Chapter VI - A</t>
  </si>
  <si>
    <t>(A) Section 80C, 80CCC, 80CCD</t>
  </si>
  <si>
    <t xml:space="preserve">     (i)  Section 80 C</t>
  </si>
  <si>
    <t xml:space="preserve">     (ii) Section 80 CCC</t>
  </si>
  <si>
    <t xml:space="preserve">     (iii) Section 80 CCD</t>
  </si>
  <si>
    <t xml:space="preserve">(B) Other Sections. (e.g. 80E, 80 TTA etc </t>
  </si>
  <si>
    <t xml:space="preserve">   under Chapter VI-A)</t>
  </si>
  <si>
    <t>I ……………………………………………………………son / daughter of …………………………………………………………</t>
  </si>
  <si>
    <t>do hereby certify that theinformation given above is complete and correct.</t>
  </si>
  <si>
    <t>Place :  …………………………………..</t>
  </si>
  <si>
    <t>Date  : ……………………………………</t>
  </si>
  <si>
    <t>(Signature of the employee)</t>
  </si>
  <si>
    <t>Designation : ………………………………</t>
  </si>
  <si>
    <t>Full Name :  …………………………………………………………</t>
  </si>
  <si>
    <t>Statement  showing particulars of claims by an employee for deduction of tax under</t>
  </si>
  <si>
    <t>TDS</t>
  </si>
  <si>
    <t>Balance Tax Payable</t>
  </si>
  <si>
    <t>Tax Payable</t>
  </si>
  <si>
    <t>per month</t>
  </si>
  <si>
    <t>Round to</t>
  </si>
  <si>
    <t xml:space="preserve">Round  </t>
  </si>
  <si>
    <t>OTHER DEDUCTIONS</t>
  </si>
  <si>
    <t>Monthly Instalment of TDS</t>
  </si>
  <si>
    <t>ANTICIPATORY INCOME STATEMENT 2017-18</t>
  </si>
  <si>
    <t>COMPUTATION OF TAX DEDUCTION AT SOURCE FOR THE FINANCIAL YEAR 2017-18</t>
  </si>
  <si>
    <r>
      <rPr>
        <b/>
        <sz val="14"/>
        <color theme="1"/>
        <rFont val="Calibri"/>
        <family val="2"/>
        <scheme val="minor"/>
      </rPr>
      <t xml:space="preserve">Total Salary Income </t>
    </r>
    <r>
      <rPr>
        <sz val="14"/>
        <color theme="1"/>
        <rFont val="Calibri"/>
        <family val="2"/>
        <scheme val="minor"/>
      </rPr>
      <t>(a+b+c+d+e)</t>
    </r>
  </si>
  <si>
    <t>Approximate Tax for 2017-18</t>
  </si>
  <si>
    <t>Tax on Employment (Section 16(iii))</t>
  </si>
  <si>
    <t xml:space="preserve">The disability shall be certified by Medical Authority.  A certificate in Form 10 IA is </t>
  </si>
  <si>
    <t>Disability should be certified by a Neurologist /Paediatric Neurologist with MD or a Civil</t>
  </si>
  <si>
    <t>Surgeon / Chief Medical Officer of a Government Hospital.  Form 10-IA should be furnished</t>
  </si>
  <si>
    <t xml:space="preserve"> for Autism, cerebral palsy and multiple disability.  </t>
  </si>
  <si>
    <t>FORM NO. 10E</t>
  </si>
  <si>
    <t>co-operative society, local authority, university, institution, association or body.</t>
  </si>
  <si>
    <t>1-</t>
  </si>
  <si>
    <t>Name and address of the employee</t>
  </si>
  <si>
    <t>Permanent account number</t>
  </si>
  <si>
    <t>Residential status</t>
  </si>
  <si>
    <t>:Resident.</t>
  </si>
  <si>
    <t>Particulars of income referred to in rule 21A of the Income taxRules,1962. during the previous year</t>
  </si>
  <si>
    <t>1..</t>
  </si>
  <si>
    <t>(a) Salary revceived in arrears or in advance in</t>
  </si>
  <si>
    <t xml:space="preserve"> accordance with the provisions of sub-rule(2) 0f rule 21A  :</t>
  </si>
  <si>
    <t>(b) Payment in the nature of gratuity in respect of past</t>
  </si>
  <si>
    <t>services, extending over a period of not less than 5 years</t>
  </si>
  <si>
    <t>in accordance with the provisions of sub-rule(3) of rule 21A</t>
  </si>
  <si>
    <t>Nil</t>
  </si>
  <si>
    <t xml:space="preserve">( c)  Payment in the nature of compensation from the </t>
  </si>
  <si>
    <t xml:space="preserve">employer or former employer at or in connectiion with </t>
  </si>
  <si>
    <t xml:space="preserve">termination of employment after continuous service of </t>
  </si>
  <si>
    <t>not less than 3 years or where the unexpired portion of</t>
  </si>
  <si>
    <t xml:space="preserve">employment is also not less than 3 years in accordance </t>
  </si>
  <si>
    <t>with the provisions of sub rule (4) of rule 21A</t>
  </si>
  <si>
    <t>:                                                    Nil</t>
  </si>
  <si>
    <t>(d) Payment in commutatuin of pension in accordance</t>
  </si>
  <si>
    <t>with the provisions of sub rule (5) of rule 21A</t>
  </si>
  <si>
    <t>:                                                   Nil</t>
  </si>
  <si>
    <t>2..</t>
  </si>
  <si>
    <t xml:space="preserve">Detailed particulars of payments referred to above may be </t>
  </si>
  <si>
    <t>given in Annexure  I,II,IIA,IIIor IV as the case may be</t>
  </si>
  <si>
    <t>:  Annexure I attached.</t>
  </si>
  <si>
    <t>Signature of the employee</t>
  </si>
  <si>
    <t xml:space="preserve">     I,………………………………………………………………...…………...…….do hereby declares that what is stated above is true to the best</t>
  </si>
  <si>
    <t>of my knowledge and belief.</t>
  </si>
  <si>
    <t>Verified today, the ……………………………….day of……………………………………………………</t>
  </si>
  <si>
    <t>Signature of employee.</t>
  </si>
  <si>
    <t>TABLE 'A'</t>
  </si>
  <si>
    <t>(See item 7 of Annexure I)</t>
  </si>
  <si>
    <t>Previous year(s)</t>
  </si>
  <si>
    <t>Total income of the relevent previous year</t>
  </si>
  <si>
    <t>Salary Received in arrears or advance relating to the relevent previous year as mentioned in column (I)</t>
  </si>
  <si>
    <t>Tax on total income [as per column (2)]</t>
  </si>
  <si>
    <t>Tax on total income [as per column(4)]</t>
  </si>
  <si>
    <t>Differnce in tax [Amount under column (6) minus amount under column (5)]</t>
  </si>
  <si>
    <t>2009-10</t>
  </si>
  <si>
    <t>2010-11</t>
  </si>
  <si>
    <t>2011-12</t>
  </si>
  <si>
    <t>2012-13</t>
  </si>
  <si>
    <t>MALE</t>
  </si>
  <si>
    <t>2013-14</t>
  </si>
  <si>
    <t>2014-15</t>
  </si>
  <si>
    <t>2015-16</t>
  </si>
  <si>
    <t>COLUMN 2</t>
  </si>
  <si>
    <t>COLUMN 4</t>
  </si>
  <si>
    <t>B5</t>
  </si>
  <si>
    <t>B6</t>
  </si>
  <si>
    <t>B7</t>
  </si>
  <si>
    <t>B8</t>
  </si>
  <si>
    <t>B9</t>
  </si>
  <si>
    <t>B10</t>
  </si>
  <si>
    <t>B11</t>
  </si>
  <si>
    <t>D5</t>
  </si>
  <si>
    <t>D6</t>
  </si>
  <si>
    <t>D7</t>
  </si>
  <si>
    <t>D8</t>
  </si>
  <si>
    <t>D9</t>
  </si>
  <si>
    <t>D10</t>
  </si>
  <si>
    <t>D11</t>
  </si>
  <si>
    <t>TAX</t>
  </si>
  <si>
    <t>CESS</t>
  </si>
  <si>
    <t>CESS ROUND</t>
  </si>
  <si>
    <t>Total Tax</t>
  </si>
  <si>
    <t>Tax round</t>
  </si>
  <si>
    <t>Tax -Rebate</t>
  </si>
  <si>
    <t>FEMALE</t>
  </si>
  <si>
    <t>Surrender</t>
  </si>
  <si>
    <t xml:space="preserve">Total  </t>
  </si>
  <si>
    <t>Drawn in Current Fin- Year</t>
  </si>
  <si>
    <t xml:space="preserve">D A ARREARS </t>
  </si>
  <si>
    <t>PAY ARAREARS</t>
  </si>
  <si>
    <t>TOTAL</t>
  </si>
  <si>
    <t>1./4- 14-15</t>
  </si>
  <si>
    <t>2./4-14-15</t>
  </si>
  <si>
    <t>1./4 15-16</t>
  </si>
  <si>
    <t>2./4 15-16</t>
  </si>
  <si>
    <t>Name :</t>
  </si>
  <si>
    <t>PAN :</t>
  </si>
  <si>
    <t>Number of instalments of Pay Rev arrear drawn this year</t>
  </si>
  <si>
    <t>G. TOTAL</t>
  </si>
  <si>
    <t>D12</t>
  </si>
  <si>
    <t>B12</t>
  </si>
  <si>
    <t>ENTER:- MALE / FEMALE</t>
  </si>
  <si>
    <t>ANNEXURE  I</t>
  </si>
  <si>
    <t>[See item 2 of Form No. 10E]</t>
  </si>
  <si>
    <t>ARREARS OR ADVANCE SALARY</t>
  </si>
  <si>
    <t>Total income (excluding salary received in arrears or</t>
  </si>
  <si>
    <t>advance)</t>
  </si>
  <si>
    <t>Salary received in arrears or advance.</t>
  </si>
  <si>
    <t>Total income (as increased by salary received in arrears</t>
  </si>
  <si>
    <t>or advance)[Add item 1 and item 2]</t>
  </si>
  <si>
    <t>Tax on total income (as per item 3)</t>
  </si>
  <si>
    <t>Tax on total income (as per item 1)</t>
  </si>
  <si>
    <t>Tax on salary received in arrears or advance [Difference</t>
  </si>
  <si>
    <t>of item 4 and item 5]</t>
  </si>
  <si>
    <t>Tax computed in accordance with Table "A" [Brought</t>
  </si>
  <si>
    <t>from column 7 of Table "A"]</t>
  </si>
  <si>
    <t>Relief under section 89(1)[Indicate the difference</t>
  </si>
  <si>
    <t>between the amounts mentioned against item 6 and 7]</t>
  </si>
  <si>
    <t>Sudheer Kumar T K</t>
  </si>
  <si>
    <t>ROUND</t>
  </si>
  <si>
    <t>Balussery, Kozhikode.</t>
  </si>
  <si>
    <t>Tax-Reba</t>
  </si>
  <si>
    <t>Current Financaial Year</t>
  </si>
  <si>
    <t>Kausthubham, Kokkallur</t>
  </si>
  <si>
    <t>2017-18</t>
  </si>
  <si>
    <t>Pay Revision Arrear with interest</t>
  </si>
  <si>
    <t>Pay Revision Arrear &amp; interest  credited to P F</t>
  </si>
  <si>
    <t>Pay Revision Arrear and interest</t>
  </si>
  <si>
    <t>Pay Rev Arrear + interest  credited to PF</t>
  </si>
  <si>
    <t>No of months left till Feb 2018 to draw salary and deduct tax</t>
  </si>
  <si>
    <t>80 G - OKHI Disaster Relief Fund Contribution</t>
  </si>
  <si>
    <t>80U, 80 E etc.. - specify here---&gt;</t>
  </si>
  <si>
    <t>Std. Dedu</t>
  </si>
  <si>
    <t>Standard Deduction</t>
  </si>
  <si>
    <t>Less Housing Loan interest/accrued interest</t>
  </si>
  <si>
    <t>Age category of Deductee:</t>
  </si>
  <si>
    <t>upto a maximum of Rs. 25,000.   If the insured person is a senior citizen maximum is Rs. 50,000.</t>
  </si>
  <si>
    <t>parents.  When the parent is a senior citizen (above 60 years) the limit is 50,000.</t>
  </si>
  <si>
    <t xml:space="preserve">the employee or family(Max-25,000/50,000).  Another 5,000 deduction allowable for the </t>
  </si>
  <si>
    <t>In case of a senior citizen (age of 60 or more)  or a very senior citizen the maximum amount</t>
  </si>
  <si>
    <t xml:space="preserve"> of deduction is 1 Lakh.</t>
  </si>
  <si>
    <t>Tax to be paid in remaining months</t>
  </si>
  <si>
    <t>B13</t>
  </si>
  <si>
    <t>D13</t>
  </si>
  <si>
    <t>TDS for each remaining months</t>
  </si>
  <si>
    <t>mail : sudeeeertk@gmail.com</t>
  </si>
  <si>
    <t>Thank You for using this Workbook.</t>
  </si>
  <si>
    <t>80 G- Donations to C M D R F</t>
  </si>
  <si>
    <t>80 G - Contribution to C M D R F</t>
  </si>
  <si>
    <t>(iv)  Section …..80 G</t>
  </si>
  <si>
    <t>80 G - Chief Minister Distress Relief Fund Contribution</t>
  </si>
  <si>
    <t>3./4-14-15</t>
  </si>
  <si>
    <t>3./4-15-16</t>
  </si>
  <si>
    <t>Tax deducted in previous months</t>
  </si>
  <si>
    <t>2018-19</t>
  </si>
  <si>
    <t>B14</t>
  </si>
  <si>
    <t>D14</t>
  </si>
  <si>
    <t>Rupees 50,000 Standard Deduction from Salary or Pension income can be deducted.</t>
  </si>
  <si>
    <t>This deduction is only available for Senior and Very Senior Citizen.  Savings and Fixed Deposit</t>
  </si>
  <si>
    <t>interest in Banks, Co-operaive banks, Post Office upto 50,000 can be deduct from Income.</t>
  </si>
  <si>
    <t>This income should be included in the Gross Total Income.</t>
  </si>
  <si>
    <t>2019-20</t>
  </si>
  <si>
    <t>Total (after Standard Deduction from Salary Rs. 50,000)</t>
  </si>
  <si>
    <t>Old</t>
  </si>
  <si>
    <t>New</t>
  </si>
  <si>
    <t>Better</t>
  </si>
  <si>
    <t>Salary, Allowance, arrear…</t>
  </si>
  <si>
    <t>Festival Allowance</t>
  </si>
  <si>
    <t>NPS Employers Contribution</t>
  </si>
  <si>
    <t>Allowances Excempted</t>
  </si>
  <si>
    <t>Net Salary Income</t>
  </si>
  <si>
    <t>Less Housing Loan Interest</t>
  </si>
  <si>
    <t>Add any other Income</t>
  </si>
  <si>
    <t>Blank</t>
  </si>
  <si>
    <t>Tution Fee</t>
  </si>
  <si>
    <t>Principal part Housing Loan</t>
  </si>
  <si>
    <t>NPS 80CCD 1</t>
  </si>
  <si>
    <t>Additional NPS 50000 - 80CCD 1B</t>
  </si>
  <si>
    <t>80 D Mediclaim</t>
  </si>
  <si>
    <t xml:space="preserve">80 DD </t>
  </si>
  <si>
    <t>80DDB</t>
  </si>
  <si>
    <t>80 G</t>
  </si>
  <si>
    <t>Other</t>
  </si>
  <si>
    <t>80CCD (2) Empoyers NPS</t>
  </si>
  <si>
    <t>Totral Chapter VI A</t>
  </si>
  <si>
    <t>Taxable Income</t>
  </si>
  <si>
    <t xml:space="preserve">Tax </t>
  </si>
  <si>
    <t>Rebate 87 A</t>
  </si>
  <si>
    <t>Toal Tax</t>
  </si>
  <si>
    <t>Relief</t>
  </si>
  <si>
    <t>Tax after Relief</t>
  </si>
  <si>
    <t>Deducted in previous months</t>
  </si>
  <si>
    <t>New Scheme Tax</t>
  </si>
  <si>
    <t>Sele.. New</t>
  </si>
  <si>
    <t>NEW SCHEME</t>
  </si>
  <si>
    <t>OLD SCHEME</t>
  </si>
  <si>
    <t>Sele. Old</t>
  </si>
  <si>
    <t>Both</t>
  </si>
  <si>
    <t>Tax in New Regime</t>
  </si>
  <si>
    <t>Tax in Old Regime</t>
  </si>
  <si>
    <t>Scheme</t>
  </si>
  <si>
    <t>\</t>
  </si>
  <si>
    <r>
      <t xml:space="preserve">deduction allowable is </t>
    </r>
    <r>
      <rPr>
        <b/>
        <sz val="12"/>
        <color theme="1"/>
        <rFont val="Calibri"/>
        <family val="2"/>
        <scheme val="minor"/>
      </rPr>
      <t>Rs. 30,000</t>
    </r>
    <r>
      <rPr>
        <b/>
        <sz val="11"/>
        <color theme="1"/>
        <rFont val="Calibri"/>
        <family val="2"/>
        <scheme val="minor"/>
      </rPr>
      <t>.</t>
    </r>
  </si>
  <si>
    <r>
      <t xml:space="preserve">01-04-1999 the maximum deduction allowable is </t>
    </r>
    <r>
      <rPr>
        <b/>
        <sz val="12"/>
        <color theme="1"/>
        <rFont val="Calibri"/>
        <family val="2"/>
        <scheme val="minor"/>
      </rPr>
      <t>Rs. 30,000</t>
    </r>
    <r>
      <rPr>
        <b/>
        <sz val="11"/>
        <color theme="1"/>
        <rFont val="Calibri"/>
        <family val="2"/>
        <scheme val="minor"/>
      </rPr>
      <t>.</t>
    </r>
  </si>
  <si>
    <t>Income Tax Slab</t>
  </si>
  <si>
    <t>0  to  2,50,000</t>
  </si>
  <si>
    <t>2,50,001  to  5,00,000</t>
  </si>
  <si>
    <t>Tax Rate as per New Regime</t>
  </si>
  <si>
    <t>Tax Rate as per Old Regime</t>
  </si>
  <si>
    <t>5,00,001 to  7,50,000</t>
  </si>
  <si>
    <t>12,500 + 10% of Total Income exceeding 5,00,000</t>
  </si>
  <si>
    <t>12,500 + 20% of Total Income exceeding 5,00,000</t>
  </si>
  <si>
    <t>7,50,001  to 10,00,000</t>
  </si>
  <si>
    <t>37,500 + 15 % of Total Income exceeding 7,50,000</t>
  </si>
  <si>
    <t>62,500 + 20% of Total Income exceeding 7,50,000</t>
  </si>
  <si>
    <t>10,00,001  to  12,50,000</t>
  </si>
  <si>
    <t>75,000 + 20 % of Total Income exceeding 10,00,000</t>
  </si>
  <si>
    <t>1,12,500 + 30% of Total Income exceeding 10,00,000</t>
  </si>
  <si>
    <t>12,50,001 to 15,00,000</t>
  </si>
  <si>
    <t>1,25,000 + 25% of Total Income exceeding 12,50,000</t>
  </si>
  <si>
    <t>1,87,500 + 30% of Total Income exceeding 12,50,000</t>
  </si>
  <si>
    <t>Above  15,00,000</t>
  </si>
  <si>
    <t>1,87,500 + 30 % of Total Income exceeding 15,00,000</t>
  </si>
  <si>
    <t>2,62,500 + 30% of Total Income exceeding 15,00,000</t>
  </si>
  <si>
    <t>can claim Rebate under section 87A Rupees 12,500.  If a taxpayer does not have business</t>
  </si>
  <si>
    <t xml:space="preserve">income he can choose between new and old tax regime in every financial year.  </t>
  </si>
  <si>
    <t xml:space="preserve">     A taxpayer choosing new regime will have to give up all deductions under Chapter VI A</t>
  </si>
  <si>
    <t>(80C to 80U) except 80 CCD2 for employer's contribution to NPS.  He will not get various</t>
  </si>
  <si>
    <t>tax exemptions and deductions like Standard deduction, Professional Tax, Interest on</t>
  </si>
  <si>
    <t>housing loan, HRA, Leave Travel Concession etc.   The Taxpayer have to choose the regime</t>
  </si>
  <si>
    <t>at the time of filing the income tax return.</t>
  </si>
  <si>
    <t xml:space="preserve">     A Taxpayer choosing the old regime can avail the following deductions </t>
  </si>
  <si>
    <t>and exemptions.</t>
  </si>
  <si>
    <r>
      <t>01-04-1999 the maximum deduction allowable is</t>
    </r>
    <r>
      <rPr>
        <b/>
        <sz val="12"/>
        <color theme="1"/>
        <rFont val="Calibri"/>
        <family val="2"/>
        <scheme val="minor"/>
      </rPr>
      <t xml:space="preserve"> Rs. 2,00,000</t>
    </r>
    <r>
      <rPr>
        <b/>
        <sz val="11"/>
        <color theme="1"/>
        <rFont val="Calibri"/>
        <family val="2"/>
        <scheme val="minor"/>
      </rPr>
      <t xml:space="preserve">.  (To avail 200000 </t>
    </r>
  </si>
  <si>
    <t>Section 80 TTB.  (Only for Senior Citizen and Very Senior Citizen)</t>
  </si>
  <si>
    <t xml:space="preserve">    All age groups have the same tax rate in new tax regime.   In the new regime also, a taxpayer</t>
  </si>
  <si>
    <t>Under section 80CCC Contributions made to annuity plans of LIC and other insurers for receiv-</t>
  </si>
  <si>
    <t>ing pension is eligible for deduction.  The maximum amount along with deduction under 80C</t>
  </si>
  <si>
    <t>and 80CCD(1) is restricted to Rs. 1,50,000.</t>
  </si>
  <si>
    <t>Amount paid to this pension scheme or 10% of salary, whichever is less is deductible subject</t>
  </si>
  <si>
    <t xml:space="preserve">to a maximum of 1,50,000 for 80C, 80CCC and 80CCD(1) combined.  An addition of Rs 50,000 </t>
  </si>
  <si>
    <t>contribution to New Pension Scheme is allowed u/s 80CCD IB.</t>
  </si>
  <si>
    <t>Finacialyear,  which shall not exceed Rs. 50,000.  The amount considered for 80 CCD (1) will not</t>
  </si>
  <si>
    <t>consider for 80 CCD(1B) again. Only the un utilised portion for 80CCD(1) of NPS can be allowed.</t>
  </si>
  <si>
    <t>limit for deduction allowable under section 80CCD(2).  Deduction under this section is over</t>
  </si>
  <si>
    <t>and above the aggreagate deduction under sections 80C, 80CCC and 80CCD(1).</t>
  </si>
  <si>
    <t>From the Financialyear 2012-13, 50% of the amount invested limited to a maximum amount of</t>
  </si>
  <si>
    <t xml:space="preserve">respect of investments made under notified equity schemes.  Rajiv Gandhi Equity Savings </t>
  </si>
  <si>
    <t>Rs.25,000  will be allowed as a   deduction in computing the total income of an individual in</t>
  </si>
  <si>
    <t>Scheme has been notified as a scheme under this section.  This deduction is not applicable</t>
  </si>
  <si>
    <t xml:space="preserve">check-up.  Any amount spent for the medical treatment of Senior citizen parents above the </t>
  </si>
  <si>
    <t>age of 80 years will get Rs. 50,000 deduction under section 80D subject to the maximum of</t>
  </si>
  <si>
    <t>50,000 deduction for parents.</t>
  </si>
  <si>
    <t>Section 80 EE - Interest on loan taken for Residential House Property</t>
  </si>
  <si>
    <t xml:space="preserve">This section allows deduction for interest of housing loan taken from a Bank or Housing </t>
  </si>
  <si>
    <t>Section 80 EEA - Interest on loan taken for Residential House Property</t>
  </si>
  <si>
    <t>Under this section a maximum 1,50,000 rupees deduction can avail for the interest on loan</t>
  </si>
  <si>
    <t>taken for the purpose of acquisition of residential houe property.  The loan should be sancti-</t>
  </si>
  <si>
    <t xml:space="preserve">oned from April 1 2019 to March 31, 2021.  The stamp duty value of the property does not </t>
  </si>
  <si>
    <t xml:space="preserve">exceed 45 Lakhs.  The assessee does not have any residential house property on the date of </t>
  </si>
  <si>
    <t>the loan.  The interest so claimed cannot deduct under any other sections.</t>
  </si>
  <si>
    <t>Section 80 EEB : Intest of loan taken for purchase of electric vehicle</t>
  </si>
  <si>
    <t>A deduction of maximum 1,50,000 can avail under this section for the interest of loan taken</t>
  </si>
  <si>
    <t xml:space="preserve">for purpose of purchase of an electric vehicle.  The loan should be sanctioned from April 1, </t>
  </si>
  <si>
    <t>2019 to March 31, 2023.  The loan should be taken from Financial Institution.</t>
  </si>
  <si>
    <t>Finance Company.  The loan should be sanctioned during April 1, 2016 and March 31, 2017.</t>
  </si>
  <si>
    <t>The amount of loan sanctioned should not exceed 35 Lakhs.  The value of the house</t>
  </si>
  <si>
    <t xml:space="preserve"> property should not exceed 50 Lakhs.  The assessee should not own any residential  house</t>
  </si>
  <si>
    <t xml:space="preserve"> property on the date of sanction of loan.  This interest cannot claim under any other sections.</t>
  </si>
  <si>
    <t>INCOME TAX 2020-21</t>
  </si>
  <si>
    <t>Prepared by Sudheer Kumar T K</t>
  </si>
  <si>
    <t>Taxable Income &amp; Tax  New Regime</t>
  </si>
  <si>
    <t>Taxable Income &amp; Tax Old Regime</t>
  </si>
  <si>
    <t xml:space="preserve">Tax Benefits as per   </t>
  </si>
  <si>
    <t>Better regime</t>
  </si>
  <si>
    <t>Concatenate above</t>
  </si>
  <si>
    <t>Tax benefit</t>
  </si>
  <si>
    <t>Tax benefit to sheet</t>
  </si>
  <si>
    <t>New Regime Taxable Income</t>
  </si>
  <si>
    <t>Old Regime Taxable Income</t>
  </si>
  <si>
    <t>New Regime Tax Payable</t>
  </si>
  <si>
    <t>Old Regime Tax Payable</t>
  </si>
  <si>
    <t>5% of Total Income exceeding 2,50,000</t>
  </si>
  <si>
    <t xml:space="preserve">      Budget 2020 introduced a new regime of Tax Calculation with reduced tax structure with lower </t>
  </si>
  <si>
    <t>rates without claiming deductions under various sections .</t>
  </si>
  <si>
    <t>Select-&gt;</t>
  </si>
  <si>
    <t>B15</t>
  </si>
  <si>
    <t>D15</t>
  </si>
  <si>
    <t>OLD</t>
  </si>
  <si>
    <t>NEW</t>
  </si>
  <si>
    <t xml:space="preserve">TAX  </t>
  </si>
  <si>
    <t>Tax-Rebate</t>
  </si>
  <si>
    <t>Tax Item 1</t>
  </si>
  <si>
    <t>Tax  Item 3</t>
  </si>
  <si>
    <t>Annexure 1 TAX Selection</t>
  </si>
  <si>
    <t>Field</t>
  </si>
  <si>
    <t>Tax New</t>
  </si>
  <si>
    <t>Tax Old</t>
  </si>
  <si>
    <t>To Field</t>
  </si>
  <si>
    <t>Ta- income</t>
  </si>
  <si>
    <t>Paid in National Pension Scheme, other than Salary Deduction</t>
  </si>
  <si>
    <t>MANUAL SCHEME SELECTION</t>
  </si>
  <si>
    <t>2020-21</t>
  </si>
  <si>
    <t xml:space="preserve">     Name, Designation,  Office, PEN Number, PAN Number എന്നിവ ആദ്യം ചേര്‍ക്കാം.  ഇവ ചേര്‍ത്തിയില്ല എങ്കിലും ടാക്സ് </t>
  </si>
  <si>
    <t xml:space="preserve">     ആദ്യമായി Easy Tax ഉപയോഗിക്കുന്നവര്‍ക്ക് വേണ്ടിയാണ് വിശദമായ ഈ സൂചികകള്‍ നല്‍കുന്നത്.  'DATA' എന്ന</t>
  </si>
  <si>
    <t>പേജ് ടാക്സ് കണക്കാക്കുന്നതിന് ആവശ്യമായ വിവരങ്ങള്‍ രേഖപ്പെടുത്തുന്നതിനാണ്.  ഈ പേജ് പ്രിന്‍റ് എടുക്കേണ്ട</t>
  </si>
  <si>
    <t xml:space="preserve">ആവശ്യമില്ല.  </t>
  </si>
  <si>
    <t>കണക്കാക്കാം.  Category യില്‍ employee എന്നത് പെന്‍ഷണര്‍ ആണെങ്കില്‍ ആ സെല്ലില്‍ ക്ലിക്ക് ചെയ്തു മാറ്റാവുന്ന</t>
  </si>
  <si>
    <t xml:space="preserve">താണ്.  Age Category of Deductee എന്നിടത്ത് നികുതി ദാതാവിന്‍റെ പ്രായപരിധി സെലക്ട് ചെയ്യുക.  60 വയസ്സിന് </t>
  </si>
  <si>
    <t xml:space="preserve">താഴെ ഉള്ളവര്‍ 60 മുതല്‍ 80 വരെ, 80 നു മുകളില്‍ പ്രായം ഉള്ളവര്‍ എന്നിങ്ങനെ മൂന്നു വിഭാഗം ഉണ്ടാവും.  60 ല്‍ താഴെ </t>
  </si>
  <si>
    <t xml:space="preserve">ഉള്ളവര്‍ക്കുള്ള ഓപ്ഷന്‍ അവിടെ സെലക്ട് ചെയ്തിരിക്കും.  ആവശ്യമെങ്കില്‍ മാത്രം മാറ്റിയാല്‍ മതി. </t>
  </si>
  <si>
    <t xml:space="preserve">     ഇനി Taxable Earnings from Salary എന്ന പട്ടികയില്‍ ആദ്യം മാര്‍ച്ച് മാസത്തെ ബേസിക് പേ ചേര്‍ക്കുക.  താഴെയുള്ള  </t>
  </si>
  <si>
    <t xml:space="preserve">കള്ളികളില്‍ അതേ സംഖ്യ ചേര്‍ക്കപ്പെടും.  താഴെ മാറ്റേണ്ട കള്ളികളില്‍ മാറ്റി കൊടുക്കുക.  DA  കോളത്തില്‍ അത് </t>
  </si>
  <si>
    <t>ചേര്‍ക്കപ്പെടും.  ഏതെങ്കിലും മാസം അതില്‍ വന്ന DA യില്‍ മാറ്റം വരുത്തണം എങ്കില്‍ ആ പട്ടികയുടെ ഏറ്റവും അവ</t>
  </si>
  <si>
    <t xml:space="preserve">ടാക്സിന് പരിഗണിക്കേണ്ട ഏതെങ്കിലും അലവന്‍സുകള്‍ ലഭിച്ചിട്ടുണ്ട് എങ്കില്‍ അവ അടുത്ത കോളങ്ങളില്‍ ചേര്‍ക്കാം. </t>
  </si>
  <si>
    <t xml:space="preserve">അവയ്ക്ക് കോളം ഹെഡിങ് നല്കുകയും ചെയ്യാം.  </t>
  </si>
  <si>
    <t xml:space="preserve">     Deductions എന്ന വിഭാഗത്തില്‍ ശമ്പളത്തില്‍ നിന്നും കുറച്ച, ടാക്സ് ഇളവിന് പരിഗണിക്കാവുന്ന കിഴിവുകള്‍ ആണ് </t>
  </si>
  <si>
    <t xml:space="preserve">ഇളവുകള്‍ ചേര്‍ക്കാനുള്ളതാണ്.  അടുത്ത കോളത്തിലാണ് National Pension Scheme NPS ലേക്ക് ശമ്പളത്തില്‍ നിന്നും </t>
  </si>
  <si>
    <t xml:space="preserve">കുറച്ചത് ചേര്‍ക്കാം.  മാസ തവണകളായി അടച്ചത് കൂടാതെ NPS ലേക്ക് മറ്റ് വിധത്തില്‍ അടച്ചത് ചേര്‍ക്കാന്‍ താഴെ </t>
  </si>
  <si>
    <t xml:space="preserve">ഇടം നല്‍കിയിട്ടുണ്ട്.  അടുത്ത കോളം LIC യില്‍ ശമ്പളത്തില്‍ നിന്നും കുറച്ചതു മാത്രം ചേര്‍ക്കാം.  </t>
  </si>
  <si>
    <t xml:space="preserve">     Income Tax Deducted from Salary എന്ന കോളത്തില്‍, ശമ്പളത്തില്‍ നിന്നും ഇതു വരെയുള്ള ഓരോ മാസവും കുറച്ച </t>
  </si>
  <si>
    <t xml:space="preserve">ടാക്സ് ചേര്‍ക്കണം.  അടുത്ത കോളം Auto Calculated DA മാറ്റാന്‍ ഉള്ളതാണ്.  </t>
  </si>
  <si>
    <t xml:space="preserve">     താഴെയുള്ള Total DA Arrear കോളത്തില്‍ ഈ സാമ്പത്തിക വര്‍ഷം ലഭിച്ച ആകെ DA അരിയര്‍ ചേര്‍ക്കണം. പണ</t>
  </si>
  <si>
    <t xml:space="preserve">മായി ലഭിച്ചതും PF ല്‍ ലയിപ്പിച്ചതും കൂടി കൂട്ടി വേണം ഇവിടെ ചേര്‍ക്കാന്‍.  വലതു ഭാഗത്ത് കാണുന്ന 'DA Arrear credited to </t>
  </si>
  <si>
    <t xml:space="preserve">Grade എന്നിവയുടെ അരിയര്‍ ലഭിച്ചു എങ്കില്‍ അതും ഇതേ പോലെ ചേര്‍ക്കണം.  താഴെയുള്ള കള്ളിയില്‍ Pay Revision </t>
  </si>
  <si>
    <t>Arrear ലഭിച്ചു എങ്കില്‍ പലിശ അടക്കം ആകെ തുക ചേര്‍ക്കണം.  PF ല്‍ പോയത് വലതു വശത്തെ കോളത്തിലും</t>
  </si>
  <si>
    <t xml:space="preserve">ചേര്‍ക്കണം.  </t>
  </si>
  <si>
    <t xml:space="preserve">OTHER INCOME' ത്തിന് ചുവടെ ലീവ് സറണ്ടര്‍, ഫെസ്റ്റിവല്‍ അലവന്‍സ് എന്നിവ ചേര്‍ക്കാം.  മൂന്നാമത്തെ വരിയില്‍ </t>
  </si>
  <si>
    <t xml:space="preserve">കാണിക്കാന്‍ ഉള്ളതാണ്.  അത് കാണിച്ചാല്‍ 80 CCD2 പ്രകാരം അത് കിഴിവായും സ്റ്റേറ്റ്മെന്‍റില്‍ കാണിക്കും.  അടുത്ത </t>
  </si>
  <si>
    <t xml:space="preserve">കുറയ്ക്കണം എന്ന് ഉദ്ദേശിക്കുന്നു എങ്കില്‍ അത് ചേര്‍ക്കാം.  </t>
  </si>
  <si>
    <t xml:space="preserve">മാത്രം തുക കണ്ടെത്തി ചേര്‍ക്കുക.  ഒഴിവാക്കാവുന്ന ഏതെങ്കിലും അലവന്‍സുകള്‍ വരുമാനത്തില്‍ ചേര്‍ത്തിട്ടുണ്ട് എങ്കില്‍ </t>
  </si>
  <si>
    <t>ചെയ്യാം.  അടുത്ത വരിയില്‍ പ്രൊഫഷണല്‍ ടാക്സ് ചേര്‍ക്കണം.  അതിന് അടുത്ത വരിയില്‍  ഹൌസിങ് ലോണ്‍ പലിശ</t>
  </si>
  <si>
    <t xml:space="preserve">Deductions (Not included in the table) വിഭാഗത്തില്‍ മുകളിലെ പട്ടികയില്‍ ശമ്പളത്തില്‍ നിന്നും കുറച്ചവ കൂടാതെ 80 C </t>
  </si>
  <si>
    <t xml:space="preserve">കിഴിവിന് പരിഗണിക്കാവുന്ന മറ്റുള്ളവ ചേര്‍ക്കാവുന്നതാണ്.  ട്യൂഷന്‍ ഫീസ്, ഹൌസിങ് ലോണ്‍ മുതലിലേക്ക് അടച്ച തുക, </t>
  </si>
  <si>
    <t xml:space="preserve">ശമ്പളത്തില്‍ നിന്നും കുറച്ചത് കൂടാതെ LIC അടച്ച തുക എന്നിവ ചേര്‍ക്കാനുള്ള വരികള്‍ കാണാം.  ഇവ കൂടാതെ 80 C </t>
  </si>
  <si>
    <t>കിഴിവുകള്‍ ഏതെങ്കിലും ഉണ്ടെങ്കില്‍ താഴെ വരികളില്‍ എന്താണെന്ന് ടൈപ്പ് ചെയ്ത് തുക ചേര്‍ത്തണം.</t>
  </si>
  <si>
    <t xml:space="preserve">Other Deductions under Chapter VI A എന്ന വിഭാഗത്തില്‍ ആദ്യ വരിയില്‍ NPS ശമ്പളത്തില്‍ നിന്നും കുറച്ചത് കൂടാതെ </t>
  </si>
  <si>
    <t xml:space="preserve">Taxable Income കണക്കാക്കുക.  പഴയ രീതി അനുസരിച്ചും (Old Regime) പുതിയ രീതി അനുസരിച്ചും (New Regime) ഉള്ള </t>
  </si>
  <si>
    <t xml:space="preserve">Taxable Income വും Tax ഉം ചുവടെ കാണാവുന്നതാണ്.  നികുതി കുറവുള്ള രീതി അനുസരിച്ചുള്ള Statement കള്‍ ആണ് </t>
  </si>
  <si>
    <t xml:space="preserve">ഇതില്‍ തയ്യാറാക്കപ്പെടുക.  എന്നാല്‍ ഒരാള്‍ സ്വമേധയാ മറ്റ് രീതിയില്‍ ടാക്സ് കണക്കാക്കി അടയ്ക്കാന്‍ ഉദ്ദേശിക്കുന്നു </t>
  </si>
  <si>
    <t xml:space="preserve">എങ്കില്‍ 'Anticipatory Statement' എന്ന പേജില്‍ 'Manual Scheme Selection' വഴി മാറ്റാവുന്നതാണ്.  </t>
  </si>
  <si>
    <t xml:space="preserve">ഇനിയുള്ള മാസങ്ങളില്‍ TDS ആയി കുറയ്ക്കേണ്ട തവണകള്‍ കണക്കാക്കുന്നതിന് 'Anticipatory Statement' തയ്യാറാക്കുക  </t>
  </si>
  <si>
    <t xml:space="preserve">അടുത്ത ഫെബ്രുവരി ശമ്പളം വരെ എത്ര മാസം ബാക്കിയുണ്ട് എന്ന് ചേര്‍ക്കണം. </t>
  </si>
  <si>
    <t xml:space="preserve">ഇനി ആവശ്യത്തിനനുസരിച്ച് Anticipatory Statement അല്ലെങ്കില്‍ Final Statement പ്രിന്‍റ് എടുക്കാം.  Anticipatory </t>
  </si>
  <si>
    <t>CALCULATION OF INCOME TAX IN NEW REGIME</t>
  </si>
  <si>
    <t xml:space="preserve">    ഇതില്‍ നിന്നും Employer’s Contribution to NPS വരുമാനത്തില്‍ ഉള്‍പ്പെട്ടുവെങ്കില്‍ 80 CCD2 പ്രകാരം കുറയ്ക്കാം.  ഇതാണ് Taxable Income അഥവാ Total Income.  ഇതിന് പുതിയ കുറഞ്ഞ നിരക്ക് അനുസരിച്ച് നികുതി കണക്കാക്കുന്നു.  </t>
  </si>
  <si>
    <t>Rebate u/s 87A</t>
  </si>
  <si>
    <t xml:space="preserve">     Taxable Income 5 ലക്ഷം വരെയുള്ളവര്‍ക്ക് 12,500 വരെ സെക്ഷന്‍ 87A പ്രകാരം ടാക്സ് കുറയ്ക്കാം.  ഫലത്തില്‍ 5 ലക്ഷം വരെ ടാക്സ് ഉണ്ടാവില്ല. Taxable Income 5 ലക്ഷത്തില്‍ കൂടുതല്‍ ഉള്ളവര്‍ക്ക് Rebate ലഭിക്കില്ല. റിബേറ്റ് പുതിയ രീതിയില്‍ കണക്കാക്കിയവര്‍ക്കും പഴയ രീതിയില്‍ ടാക്സ് കണക്കാക്കിയവര്‍ക്കും ലഭിക്കുന്നു. </t>
  </si>
  <si>
    <t xml:space="preserve">     ഈ നികുതിയോട് 4 % എഡുക്കേഷണല്‍ സെസ്സ് കൂടി കൂട്ടിയാല്‍ അടയ്ക്കേണ്ട ടാക്സ് ലഭിക്കുന്നു.  </t>
  </si>
  <si>
    <t xml:space="preserve">   ടാക്സ് അടയ്ക്കാന്‍ ഉള്ളവര്‍ക്ക് 12,500 ല്‍ കൂടുതല്‍ അടയ്ക്കാന്‍ ഉണ്ടാവും എന്നതിനാല്‍ അടയ്ക്കേണ്ടവരുടെ ആദ്യമാസ ശമ്പളത്തില്‍ നിന്നു തന്നെ ടാക്സിന്‍റെ പന്ത്രണ്ടില്‍ ഒരു ഭാഗം കുറച്ചു തുടങ്ങണം.  </t>
  </si>
  <si>
    <t>CALCULATION OF INCOME TAX IN OLD REGIME</t>
  </si>
  <si>
    <t xml:space="preserve">    Basic Pay, DA, HRA, Arrear DA, Salary Arrears, Leave Encashment, Festival Allowance, Bonus എന്നിവയും ഇളവ് ഇല്ലാത്ത അലവന്‍സുകളും ഉള്‍പ്പെടുത്തി ആകെ ശമ്പളവരുമാനം കാണണം.</t>
  </si>
  <si>
    <t xml:space="preserve">    City Compensatory Allowance, Fixed Medical Allowance, Festival allowance എന്നിവയും, നികുതി ഇളവിനു പരിഗണിക്കുന്നത് ഒഴികെയുള്ള മറ്റെല്ലാ അലവന്‍സുകളും പൂര്‍ണ്ണമായും വരുമാനത്തില്‍ ഉള്‍പ്പെടും. </t>
  </si>
  <si>
    <t xml:space="preserve">     Transfer Allowance, Conveyance Allowance, Daily Allowance, Uniform Allowance എന്നിവ ലഭിച്ചതില്‍ ചെലവഴിച്ചത് വരുമാനത്തില്‍ ഉള്‍പ്പെടുത്തേണ്ടതില്ല. ഇനി ചില നിബന്ധനകള്‍ക്ക് അനുസരിച്ച് ഒഴിവാക്കാവുന്ന അലവന്‍സുകള്‍ ഉണ്ട്. </t>
  </si>
  <si>
    <t>വാടകവീട്ടിൽ താമസിക്കുകയും ശമ്പളത്തിന്‍റെ (Pay+DA) പത്തു ശതമാനത്തിൽ കൂടുതൽ വീട്ടുവാടക കൊടുക്കുകയും ചെയ്യുന്ന ജീവനക്കാർക്ക് മാത്രമാണ് HRA ഇനത്തിൽ കുറവ് ലഭിക്കാൻ അര്‍ഹത.   ഇനി പറയുന്ന മൂന്ന് ഇനങ്ങളിൽ ഏറ്റവും കുറഞ്ഞത്‌ മാത്രമാണ് ഇളവായി ലഭിക്കുന്നത്.</t>
  </si>
  <si>
    <r>
      <t>1.</t>
    </r>
    <r>
      <rPr>
        <sz val="7"/>
        <color theme="1"/>
        <rFont val="Times New Roman"/>
        <family val="1"/>
      </rPr>
      <t xml:space="preserve">       </t>
    </r>
    <r>
      <rPr>
        <sz val="16"/>
        <color rgb="FF000000"/>
        <rFont val="Meera"/>
        <family val="2"/>
      </rPr>
      <t>ആ വർഷം ലഭിച്ച HRA</t>
    </r>
  </si>
  <si>
    <r>
      <t>2.</t>
    </r>
    <r>
      <rPr>
        <sz val="7"/>
        <color theme="1"/>
        <rFont val="Times New Roman"/>
        <family val="1"/>
      </rPr>
      <t xml:space="preserve">     </t>
    </r>
    <r>
      <rPr>
        <sz val="16"/>
        <color rgb="FF000000"/>
        <rFont val="Meera"/>
        <family val="2"/>
      </rPr>
      <t>ശമ്പളത്തിന്‍റെ (Pay+DA) 10% ത്തിലും കൂടുതലായി വീട്ടുവാടക കൊടുത്തത്</t>
    </r>
  </si>
  <si>
    <r>
      <t>3.</t>
    </r>
    <r>
      <rPr>
        <sz val="7"/>
        <color theme="1"/>
        <rFont val="Times New Roman"/>
        <family val="1"/>
      </rPr>
      <t xml:space="preserve">     </t>
    </r>
    <r>
      <rPr>
        <sz val="16"/>
        <color theme="1"/>
        <rFont val="Meera"/>
        <family val="2"/>
      </rPr>
      <t xml:space="preserve">ശമ്പളത്തിന്‍റെ 40 % </t>
    </r>
  </si>
  <si>
    <t>(ഉദാഹരണമായി 15,000 രൂപ ഒരു വർഷം HRA ലഭിക്കുന്ന ഒരാളുടെ ഒരു വർഷത്തെ ശമ്പളം (Pay+DA) 450000 രൂപ ആണെന്നിരിക്കട്ടെ. അയാളുടെ ശമ്പളത്തിന്റെ പത്ത് ശതമാനം 45,000 ആണല്ലോ. അയാൾ ആ വർഷം 44000 വീട്ടുവാടക കൊടുത്തെങ്കിൽ ഇളവ് ഇല്ല. 50,000 കൊടുത്തെങ്കിൽ 5000 രൂപ ഇളവ്. 70,000 രൂപ കൊടുത്തെങ്കിൽ 15,000 രൂപ ഇളവ്(</t>
  </si>
  <si>
    <t>Hill Area Allowance</t>
  </si>
  <si>
    <t xml:space="preserve">   ആയിരം മീറ്ററില്‍ കൂടുതല്‍ ഉയര്‍ന്ന പ്രദേശത്ത് ജോലി ചെയ്യുന്നവര്‍ക്ക് മാത്രമാണ് കേരളത്തില്‍ ഇളവ് ലഭിക്കുന്നത്.  ഇവര്‍ക്ക് ആകെ ലഭിച്ച അലവന്‍സോ 3600 (പ്രതിമാസം 300 ആണ് നിരക്ക്) രൂപയോ ഏതാണ് കുറവ് അത് ഒഴിവാക്കാം.  </t>
  </si>
  <si>
    <t>Transport Allowance</t>
  </si>
  <si>
    <t xml:space="preserve">    അന്ധനോ, ബധിരനോ, വികലാംഗനോ ആയ ആള്‍ക്ക് ലഭിക്കുന്ന Transport Allowance പ്രതിമാസം 3,200 തോതില്‍ വര്‍ഷം 38,400 രൂപ ശമ്പളത്തില്‍ നിന്നും ഒഴിവാക്കാം.  </t>
  </si>
  <si>
    <t xml:space="preserve">   ഇനി ശമ്പളത്തില്‍ നിന്നും കുറയ്ക്കുന്ന മറ്റ് ഇനങ്ങള്‍ ഏതൊക്കെ എന്ന് നോക്കാം.  Professional Tax, Standard Deduction, Housing Loan Interest, Chapter VI A deductions എന്നിവയാണ് പ്രധാനപ്പെട്ടവ. </t>
  </si>
  <si>
    <t xml:space="preserve">    ആ വര്‍ഷം അടച്ച പ്രൊഫഷണല്‍ ടാക്സ് ആകെ വരുമാനത്തില്‍ നിന്നും കുറയ്ക്കാം.</t>
  </si>
  <si>
    <t xml:space="preserve">   ശമ്പളം, പെന്‍ഷന്‍ എന്നിവ വരുമാനത്തില്‍ ഉള്‍പ്പെട്ടവര്‍ക്ക് 50,000 രൂപ ആ വരുമാനത്തില്‍ നിന്നും Standard Deduction കുറയ്ക്കാം.  പുതിയ രീതിയില്‍ ടാക്സ് കണക്കാക്കുമ്പോള്‍ ഈ ആനുകൂല്യവും ലഭിക്കില്ല. </t>
  </si>
  <si>
    <t>Housing Loan Interest</t>
  </si>
  <si>
    <t>സ്വന്തം താമസത്തിനായി വീട് നിർമ്മിക്കുന്നതിനോ വാങ്ങുന്നതിനോ റിപ്പയർ ചെയ്യുന്നതിനോ പുതുക്കി പണിയുന്നതിനോ എടുത്ത ലോണിന്‍റെ പലിശ നിബന്ധനകൾക്ക് വിധേയമായി കുറയ്ക്കാം. ഇതിനായി പലിശ നൽകേണ്ട സ്ഥാപനത്തിൽ നിന്നും പലിശ സംഖ്യ, ലോണ്‍ എടുത്തതിന്റെ ഉദ്ദേശ്യം എന്നിവ കാണിക്കുന്ന സർട്ടിഫിക്കറ്റ് ഹാജരാക്കണം.  വീടിന്‍റെ ഉടമസ്ഥാവകാശം ഉള്ള ജീവനക്കാർക്ക് മാത്രമേ ഈ കുറവിന് അർഹതയുള്ളൂ.</t>
  </si>
  <si>
    <r>
      <t>·</t>
    </r>
    <r>
      <rPr>
        <sz val="7"/>
        <color rgb="FF000000"/>
        <rFont val="Times New Roman"/>
        <family val="1"/>
      </rPr>
      <t xml:space="preserve">      </t>
    </r>
    <r>
      <rPr>
        <sz val="16"/>
        <color rgb="FF000000"/>
        <rFont val="Meera"/>
        <family val="2"/>
      </rPr>
      <t>1-4-1999 ന് ശേഷം വീട് വാങ്ങുന്നതിനോ ഉണ്ടാക്കുന്നതിനോ എടുത്ത വായ്പയാണെങ്കിൽ പരമാവധി 2 ലക്ഷം രൂപ കുറവ് ലഭിക്കും. രണ്ടു ലക്ഷം ഇളവു ലഭിക്കാൻ ലോണ്‍ എടുത്ത സാമ്പത്തിക വർഷം മുതൽ മൂന്നു വർഷത്തിനുള്ളിൽ നിർമ്മാണം പൂർത്തിയാക്കിയിരിക്കണം. ഇത് കാണിക്കാൻ ഒരു Self-Declaration നൽകിയാൽ മതിയാകും.</t>
    </r>
  </si>
  <si>
    <r>
      <t>·</t>
    </r>
    <r>
      <rPr>
        <sz val="7"/>
        <color rgb="FF000000"/>
        <rFont val="Times New Roman"/>
        <family val="1"/>
      </rPr>
      <t xml:space="preserve">      </t>
    </r>
    <r>
      <rPr>
        <sz val="16"/>
        <color rgb="FF000000"/>
        <rFont val="Meera"/>
        <family val="2"/>
      </rPr>
      <t>1-4-1999 ന് മുമ്പ് എടുത്ത വായ്പയാണെങ്കിൽ പരമാവധി 30,000 രൂപ മാത്രമേ കുറവ് ലഭിക്കൂ.</t>
    </r>
  </si>
  <si>
    <r>
      <t>·</t>
    </r>
    <r>
      <rPr>
        <sz val="7"/>
        <color rgb="FF000000"/>
        <rFont val="Times New Roman"/>
        <family val="1"/>
      </rPr>
      <t xml:space="preserve">      </t>
    </r>
    <r>
      <rPr>
        <sz val="16"/>
        <color rgb="FF000000"/>
        <rFont val="Meera"/>
        <family val="2"/>
      </rPr>
      <t xml:space="preserve">റിപ്പയർ, പുനർനിർമ്മാണം എന്നിവയ്ക്ക് വേണ്ടി എടുത്ത ലോണ്‍ എന്ന് എടുത്തതാണെങ്കിലും പരമാവധി ഇളവ് 30,000  രൂപയാണ്. ഹൌസിങ് ലോണിന്‍റെ മുതലിലേക്ക് അടച്ച തുക 80 C യില്‍ കുറവിന് പരിഗണിക്കും. </t>
    </r>
  </si>
  <si>
    <r>
      <t>·</t>
    </r>
    <r>
      <rPr>
        <sz val="7"/>
        <color rgb="FF000000"/>
        <rFont val="Times New Roman"/>
        <family val="1"/>
      </rPr>
      <t xml:space="preserve">      </t>
    </r>
    <r>
      <rPr>
        <sz val="16"/>
        <color rgb="FF000000"/>
        <rFont val="Meera"/>
        <family val="2"/>
      </rPr>
      <t>80 EE പ്രകാരം ഹൌസിംഗ് ലോണ്‍ പലിശ 50,000 രൂപ വരെയും 80 EEA പ്രകാരം 1,50,000 രൂപ വരെയും നിബന്ധനകള്‍ക്ക് വിധേയമായി അധികകിഴിവുണ്ട്. Chapter VI A Deductions ല്‍ ഇതിനെ കുറിച്ച് വിവരിച്ചിട്ടുണ്ട്.</t>
    </r>
  </si>
  <si>
    <t>Chapter IV A Deductions</t>
  </si>
  <si>
    <t>Section 80C – Savings and Deposits</t>
  </si>
  <si>
    <r>
      <t>·</t>
    </r>
    <r>
      <rPr>
        <sz val="7"/>
        <color rgb="FF000000"/>
        <rFont val="Times New Roman"/>
        <family val="1"/>
      </rPr>
      <t xml:space="preserve">      </t>
    </r>
    <r>
      <rPr>
        <sz val="16"/>
        <color rgb="FF000000"/>
        <rFont val="Meera"/>
        <family val="2"/>
      </rPr>
      <t>പ്രോവിഡന്‍റ്  ഫണ്ടില്‍ നിക്ഷേപിച്ച സബ്സ്ക്രിപ്ഷന്‍  തുകയും അരിയറും കിഴിവായി അനുവദിക്കും.</t>
    </r>
  </si>
  <si>
    <r>
      <t>·</t>
    </r>
    <r>
      <rPr>
        <sz val="7"/>
        <color rgb="FF000000"/>
        <rFont val="Times New Roman"/>
        <family val="1"/>
      </rPr>
      <t xml:space="preserve">      </t>
    </r>
    <r>
      <rPr>
        <sz val="16"/>
        <color rgb="FF000000"/>
        <rFont val="Meera"/>
        <family val="2"/>
      </rPr>
      <t>ജീവക്കാരന്റെയോ ഭാര്യ/ഭർത്താവിന്റെയോ മക്കളുടെയോ പേരിൽ അടച്ച Life Insurance Premium കിഴിവായി ലഭിക്കും. (1-4-2012 നു മുമ്പ് എടുത്ത പോളിസി ആണെങ്കിൽ പ്രീമിയം പോളിസിയുടെ 20 %ത്തിൽ കൂടരുത് എന്നും 1-4-2012 ശേഷം എടുത്ത പോളിസി ആണെങ്കിൽ പ്രീമിയം പോളിസിയുടെ 10 % ത്തിൽ കൂടരുത് എന്നും വ്യവസ്ഥയുണ്ട്. അതായത് പരമാവധി അനുവദനീയമായ കിഴിവ് പോളിസിയുടെ 20%/ അല്ലെങ്കിൽ 10% വരെയാണ്.)</t>
    </r>
  </si>
  <si>
    <r>
      <t>·</t>
    </r>
    <r>
      <rPr>
        <sz val="7"/>
        <color rgb="FF000000"/>
        <rFont val="Times New Roman"/>
        <family val="1"/>
      </rPr>
      <t xml:space="preserve">      </t>
    </r>
    <r>
      <rPr>
        <sz val="16"/>
        <color rgb="FF000000"/>
        <rFont val="Meera"/>
        <family val="2"/>
      </rPr>
      <t>SLI, GIS, FBS എന്നിവ കിഴിവ് ലഭിക്കും.</t>
    </r>
  </si>
  <si>
    <r>
      <t>·</t>
    </r>
    <r>
      <rPr>
        <sz val="7"/>
        <color rgb="FF000000"/>
        <rFont val="Times New Roman"/>
        <family val="1"/>
      </rPr>
      <t xml:space="preserve">      </t>
    </r>
    <r>
      <rPr>
        <sz val="16"/>
        <color rgb="FF000000"/>
        <rFont val="Meera"/>
        <family val="2"/>
      </rPr>
      <t>വീട് നിർമ്മാണത്തിനോ വാങ്ങുന്നതിനോ എടുത്ത വായ്പയുടെ തിരിച്ചടവിൽ മുതലിലേക്കുള്ള ഭാഗം 80 C പ്രകാരം കിഴിവിന് അർഹമാണ്. (എന്നാൽ റിപ്പയറിങ്ങിനോ പുനർനിർമ്മാണത്തിനോ എടുത്ത ലോണിന്റെ മുതലിലേക്കുള്ള തിരിച്ചടവ് അനുവദനീയമല്ല)</t>
    </r>
  </si>
  <si>
    <r>
      <t>·</t>
    </r>
    <r>
      <rPr>
        <sz val="7"/>
        <color rgb="FF000000"/>
        <rFont val="Times New Roman"/>
        <family val="1"/>
      </rPr>
      <t xml:space="preserve">      </t>
    </r>
    <r>
      <rPr>
        <sz val="16"/>
        <color rgb="FF000000"/>
        <rFont val="Meera"/>
        <family val="2"/>
      </rPr>
      <t>Scheduled Bank കളിലോ പോസ്റ്റ്‌ ഓഫീസിലോ 5 വർഷത്തിൽ കുറയാത്ത കാലത്തേക്ക് Tax Savings Approved Scheme കളിലെ സ്ഥിരനിക്ഷേപം.</t>
    </r>
  </si>
  <si>
    <r>
      <t>·</t>
    </r>
    <r>
      <rPr>
        <sz val="7"/>
        <color rgb="FF000000"/>
        <rFont val="Times New Roman"/>
        <family val="1"/>
      </rPr>
      <t xml:space="preserve">      </t>
    </r>
    <r>
      <rPr>
        <sz val="16"/>
        <color rgb="FF000000"/>
        <rFont val="Meera"/>
        <family val="2"/>
      </rPr>
      <t>Tution Fees - ജീവനക്കാരന്റെ പരമാവധി രണ്ടു കുട്ടികൾക്ക് വേണ്ടി അടച്ച Tution Fees ഇളവായി ലഭിക്കും. പ്രീ പ്രൈമറി ക്ലാസ് മുതലുള്ള ഇന്ത്യയിൽ പഠിക്കുന്ന ഏത് Full Time കോഴ്സും ആവാം. എന്നാൽ Tution Fee അല്ലാതെ മറ്റു ഫീസുകളൊന്നും ഇളവിന് അർഹമല്ല. Entrance Coaching പോലുള്ള സ്പെഷ്യല്‍ ട്യൂഷനുകള്‍ക്ക് അടയ്ക്കുന്ന ഫീസ്‌ പരിഗണിക്കില്ല.</t>
    </r>
  </si>
  <si>
    <r>
      <t>·</t>
    </r>
    <r>
      <rPr>
        <sz val="7"/>
        <color rgb="FF000000"/>
        <rFont val="Times New Roman"/>
        <family val="1"/>
      </rPr>
      <t xml:space="preserve">      </t>
    </r>
    <r>
      <rPr>
        <sz val="16"/>
        <color rgb="FF000000"/>
        <rFont val="Meera"/>
        <family val="2"/>
      </rPr>
      <t>സ്വന്തം താമസത്തിനായി വീട് വാങ്ങിയതിനുള്ള Stamp Duty, Registration ഫീസ്‌ എന്നിവ.</t>
    </r>
  </si>
  <si>
    <r>
      <t>·</t>
    </r>
    <r>
      <rPr>
        <sz val="7"/>
        <color rgb="FF000000"/>
        <rFont val="Times New Roman"/>
        <family val="1"/>
      </rPr>
      <t xml:space="preserve">      </t>
    </r>
    <r>
      <rPr>
        <sz val="16"/>
        <color rgb="FF000000"/>
        <rFont val="Meera"/>
        <family val="2"/>
      </rPr>
      <t>. പെണ്‍കുട്ടികള്‍ക്കായുള്ള 'സുകന്യ സമൃദ്ധി അക്കൗണ്ട്‌ സ്കീമില്‍ നിക്ഷേപിച്ച തുക</t>
    </r>
  </si>
  <si>
    <r>
      <t>·</t>
    </r>
    <r>
      <rPr>
        <sz val="7"/>
        <color rgb="FF000000"/>
        <rFont val="Times New Roman"/>
        <family val="1"/>
      </rPr>
      <t xml:space="preserve">      </t>
    </r>
    <r>
      <rPr>
        <sz val="16"/>
        <color rgb="FF000000"/>
        <rFont val="Meera"/>
        <family val="2"/>
      </rPr>
      <t>ഇവ കൂടാതെ അംഗീകരിച്ച Superanuation Fund , National Saving Certificate , LIC യുടെയും UTI യുടെയും Unit Linked Insurance Plan , നോട്ടിഫൈ ചെയ്ത Annuity Plan, നോട്ടിഫൈ ചെയ്ത Mutual Fund, ICICI, IDBI, NABARD എന്നിവയുടെ Infrastructure Development Bond എന്നിവയിലെ നിക്ഷേപങ്ങളും Section 80 പ്രകാരം ഇളവിന് അർഹമായ മറ്റു നിക്ഷേപങ്ങളും 80 C പ്രകാരം കുറയ്ക്കാം.</t>
    </r>
  </si>
  <si>
    <t>80 CCC – Deduction in respect of Pension Fund</t>
  </si>
  <si>
    <r>
      <t xml:space="preserve">     </t>
    </r>
    <r>
      <rPr>
        <sz val="16"/>
        <color rgb="FF000000"/>
        <rFont val="Meera"/>
        <family val="2"/>
      </rPr>
      <t>LIC യുടെയോ മറ്റു അംഗീകൃത ഇൻഷുറൻസ് സ്ഥാപനങ്ങളിലെയോ പെൻഷൻ പദ്ധതികളായ Annuity Plan കളിലെ നിക്ഷേപം.</t>
    </r>
  </si>
  <si>
    <t>80 CCD(1) – Deduction in respect of contribution to N P S</t>
  </si>
  <si>
    <t>National Pension Scheme (NPS) ല്‍ അടച്ച ജീവനക്കാരന്റെ വിഹിതം 80 CCD(1) പ്രകാരം കിഴിവായി ലഭിക്കും. ഇത് ശമ്പളത്തിന്‍റെ (Pay+DA) യുടെ 10 % ത്തിൽ കൂടാൻ പാടില്ല.  Section 80C, 80CCC , 80CCD(1) എന്നിവയുടെ ആകെ കിഴിവ് പരമാവധി 1,50,000 രൂപ വരെയാണ്.</t>
  </si>
  <si>
    <t>80 CCD(1B) – Additional Deduction for contribution to NPS</t>
  </si>
  <si>
    <t>80 CCD(1B) പ്രകാരം 50,000 രൂപ വരെ NPS നിക്ഷേപത്തിന് അധിക കിഴിവ് ലഭിക്കും. 1,50,000 ലക്ഷം വരെയുള്ള കിഴിവിനായി ഉപയോഗിച്ച NPS നിക്ഷേപം കഴിച്ച് ബാക്കിയുള്ളതാണ് 80 CCD(1B) പ്രകാരമുള്ള കിഴിവിന് പരിഗണിക്കുക. ശമ്പളത്തിന്‍റെ 10% മാത്രം എന്ന നിബന്ധന ഈ കിഴിവിന് ഇല്ല.</t>
  </si>
  <si>
    <t>80 CCD(2) -  Deduction for Employer’s Contribution to N P S</t>
  </si>
  <si>
    <t>National Pension Scheme (NPS) ലേക്ക് Government അല്ലെങ്കില്‍ Employer അടയ്ക്കുന്ന Employer's Contribution 80 CCD(2) പ്രകാരം കിഴിവിന് അര്‍ഹമാണ്. പരമാവധി കിഴിവ് ശമ്പളത്തിന്റെ (Pay+DA) 10% മാത്രമാണ്. Employer's Contribution വരുമാനത്തിന്റെ കൂടെ കൂട്ടിയിട്ടുണ്ടെങ്കിൽ മാത്രമേ കിഴിവ് ലഭിക്കൂ.</t>
  </si>
  <si>
    <t>80 CCG – Deduction for Investment made under Equity Savings Scheme</t>
  </si>
  <si>
    <t>നോട്ടിഫൈ ചെയ്ത Equity Saving Scheme കളിലെ നിക്ഷേപത്തിന് അനുവദിക്കുന്ന കിഴിവാണ് ഇത്. ഈ വകുപ്പ് പ്രകാരമുള്ള കിഴിവിന് അർഹമായ പദ്ധതിയാണ് Rajiv Gandhi Equity Saving Scheme. നിക്ഷേപത്തിന്റെ പകുതി തുകയ്ക്കുള്ള കിഴിവ് പരമാവധി 25,000 രൂപ വരെ ലഭിക്കും. നിക്ഷേപം നടത്തിയ ശേഷം തുടർച്ചയായ 3 സാമ്പത്തിക വർഷത്തിനുള്ളിൽ ഏതെങ്കിലും ഒരു വർഷം ഈ കിഴിവ് claim ചെയ്യാം. ഈ നിക്ഷേപം 3 വർഷത്തേക്ക് ലോക്ക് ചെയ്തതായിരിക്കണമെന്നും ജീവനക്കാരന്റെ Gross Total Income 12 ലക്ഷത്തിൽ കൂടരുതെന്നും നിബന്ധനയുണ്ട്.</t>
  </si>
  <si>
    <t>80 D – Deduction in respect of Medical Insurance Premium</t>
  </si>
  <si>
    <t>ജീവനക്കാരന്റെയോ ഭർത്താവ് അല്ലെങ്കിൽ ഭാര്യയുടെയോ മക്കളുടെയോ പേരിൽ അംഗീകൃത ഇൻഷുറൻസ് കമ്പനികളിൽ അടച്ച Health insurance പ്രീമിയം, ജീവനക്കാരനോ ഭാര്യയ്ക്കോ മക്കൾക്കോ നടത്തിയ Preventive Health Check up നായി നല്കിയ തുക  പരമാവധി 25,000 രൂപ വരെ കിഴിവ് ലഭിക്കും. ഇതിൽ ഏതെങ്കിലും ഒരാളുടെ പ്രായം 60 വയസ്സ് പൂർത്തിയായെങ്കിൽ പരമാവധി തുക 50,000 ആണ്. പരമാവധി 5000 രൂപയും 80D പ്രകാരം കിഴിവിന് അര്‍ഹതയുള്ളതാണ്. Senior Citizen ഉള്‍പ്പെട്ട കുടുംബത്തിന് പരമാവധി 50,000 രൂപയും അല്ലാത്തവയ്ക്ക്‌ പരമാവധി 25,000  രൂപയുമാണ് കിഴിവ്.  ഇത് കൂടാതെ ജീവക്കാരന്റെ മാതാപിതാക്കളുടെ പേരിൽ അടച്ച Health Insurance പ്രീമിയത്തിനു മറ്റൊരു 25,000 കൂടെ ഇളവ് ലഭിക്കും. ഇവരിലൊരാൾ സീനിയർ സിറ്റിസണ്‍ ആണെങ്കിൽ കിഴിവ് പരമാവധി 50,000 വരെ ആവാം. മാതാപിതാക്കൾക്ക് നടത്തിയ Preventive Health Check up 5000 രൂപ വരെ 80D പ്രകാരമുള്ള കിഴിവിന് അർഹമാണ്.</t>
  </si>
  <si>
    <t>80 DD – For Medical Treatment of Dependent with Disability</t>
  </si>
  <si>
    <t xml:space="preserve">     ജീവനക്കാരന്റെ ശാരീരിക, മാനസിക വൈകല്യമുള്ള ഭാര്യ/ഭർത്താവ്, മക്കൾ, മാതാപിതാക്കൾ, സഹോദരങ്ങൾ എന്നിവരുടെ ചികിത്സ, ശുശ്രൂഷ, ട്രെയിനിംഗ്, പുനരധിവാസം എന്നിവയ്ക്ക് വേണ്ടി ചെലവഴിച്ചാലും ഇവരുടെ സംരക്ഷണത്തിനായി ഇൻഷുറൻസ് കമ്പനികളിലെ ഇതിനായുള്ള അംഗീകൃത സ്കീമുകളിൽ നിക്ഷേപിച്ചാലും 80DD പ്രകാരം കിഴിവ് ലഭിക്കും.  ചെലവഴിച്ച തുക എത്രയായാലും 75,000 രൂപയാണ് കിഴിവ് ലഭിക്കുക. 80% ത്തിൽ കൂടുതൽ വൈകല്യം ഉണ്ടെങ്കിൽ 1,25,000 രൂപ കിഴിവ് ലഭിക്കും.</t>
  </si>
  <si>
    <t>ഇതിനായി Medical Authority യിൽ നിന്നും സർട്ടിഫിക്കറ്റ് ഹാജരാക്കണം. Autism, Cerebral palsy , Multiple Disability എന്നിവയ്ക്ക് Form 10-IA യിൽ ആണ് സർട്ടിഫിക്കറ്റ് ഹാജരാക്കേണ്ടത്.</t>
  </si>
  <si>
    <t>80 DDB – For Medical Treatment of Specified Diseases</t>
  </si>
  <si>
    <t xml:space="preserve">     ജീവനക്കാരൻ, ഭർത്താവ് അല്ലെങ്കിൽ ഭാര്യ, മക്കൾ, മാതാപിതാക്കൾ, സഹോദരങ്ങൾ എന്നിവരിൽ ആർക്കെങ്കിലും ഉള്ള പ്രത്യേക രോഗങ്ങൾക്കുള്ള ചികിത്സാചെലവ് 80DDB പ്രകാരം കിഴിവ് അനുവദിക്കും. </t>
  </si>
  <si>
    <t xml:space="preserve">     Neurological diseases (dementia , chorea , motor neuron disease , ataxia , parkinson disease etc ) , malignant cancer , aids, chronic renal failure , hemophilia , thalassemia എന്നിവയുടെ ചികിത്സ ചെലവുകൾക്കാണ് അർഹതയുള്ളത്. 40,000 രൂപയാണ് പരമാവധി ലഭിക്കാവുന്ന കിഴിവ്. എന്നാൽ രോഗി Senior Citizen (60 വയസ്സിനു മുകളില്‍) ആണെങ്കിൽ 1,00,000 രൂപ വരെ കിഴിവ് ലഭിക്കും.   അതാത് രോഗങ്ങളിൽ സ്പെഷ്യലൈസ് ചെയ്ത ഡോക്ടറിൽ നിന്നും Prescription ഹാജരാക്കണം. ഈ Prescription ല്‍ രോഗിയുടെ പേര്, വയസ്സ്, രോഗത്തിന്റെ പേര്, സ്പെഷലിസ്റ്റ് ഡോക്ടറുടെ പേര്, അഡ്രസ്സ്, രജിസ്ട്രെഷന്‍ നമ്പര്‍, യോഗ്യത എന്നിവ ഉണ്ടായിരിക്കണം. ഗവണ്മെന്റ് ആശുപത്രികളിലെ ഡോക്ടര്‍മാര്‍ തന്നെ വേണമെന്ന് നിര്‍ബന്ധമില്ല. Reimbursement അല്ലെങ്കില്‍ insurance തുക ലഭിച്ചെങ്കില്‍ അത് കഴിച്ചേ ഇളവ് ലഭിക്കൂ.</t>
  </si>
  <si>
    <t>80 E – Deduction for Interest on Loan taken for Higher Education</t>
  </si>
  <si>
    <t>ഭർത്താവ്/ഭാര്യയുടെയോ മക്കളുടെയോ താൻ ലീഗൽ ഗാർഡിയൻ ആയ കുട്ടികളുടെയോ ഉന്നതവിദ്യാഭ്യാസത്തിന് ബാങ്കിംഗ് സ്ഥാപനങ്ങളിൽ നിന്നോ ചാരിറ്റബിൾ സ്ഥാപനങ്ങളിൽ നിന്നോ ജീവനക്കാരന്‍ എടുത്ത വായ്പയുടെ പലിശയായി അടച്ച സംഖ്യ 80E പ്രകാരം കിഴിവ് ലഭിക്കും.പലിശ അടച്ചു തുടങ്ങിയ വർഷം മുതൽ ഏഴ് വർഷക്കാലമാണ് ഈ കിഴിവ് ലഭിക്കുക. Higher Secondary Examination ന് ശേഷം പഠിക്കുന്ന കോഴ്സുകളെയാണ് Higher education എന്നത് കൊണ്ട് ഉദ്ദേശിക്കുന്നത്. വിദേശത്ത് പഠിക്കാന്‍ വേണ്ടി എടുത്ത ലോണിന്റെ പലിശയ്ക്കും ഈ ഇളവ് ലഭിക്കും. 80E പ്രകാരമുള്ള കിഴിവിന് പരിധി ഇല്ല.</t>
  </si>
  <si>
    <t>80 U – Deduction for Person with Disability</t>
  </si>
  <si>
    <t>സാമ്പത്തിക വർഷത്തിലെ ഏതെങ്കിലും കാലത്ത് ജീവനക്കാരന് Disability (40% or above) ഉണ്ടെന്നു Medical Authority സർട്ടിഫൈ ചെയ്തെങ്കിൽ അയാൾക്ക്‌ 75,000 രൂപ കിഴിവ് ലഭിക്കും. 75,000 രൂപ എന്ന നിശ്ചിത തുകയാണ് ഇളവ്. അല്ലാതെ ചെലവഴിച്ച തുകയല്ല. കടുത്ത വൈകല്യം ഉള്ള ആളാണെങ്കിൽ (Above 80 % disability) 1,25,000 രൂപ ഇളവുണ്ട്. 80DD യിലേതു പോലെ തന്നെ ഇവിടെയും സർട്ടിഫിക്കറ്റ് ഹാജരാക്കണം. Disability താല്ക്കാലികമാണെങ്കിൽ പുതിയ സാമ്പത്തിക വർഷം വീണ്ടും പുതിയ സർട്ടിഫിക്കറ്റ് ഹാജരാക്കണം.</t>
  </si>
  <si>
    <t>Autism, Cerebral palsy, Multiple Disability എന്നിവയുള്ളവര്‍ 80DD, 80U കിഴിവുകള്‍ക്ക് Form 10-1A യിലാണ് സര്‍ട്ടിഫിക്കറ്റ് വാങ്ങേണ്ടത്. MD ഉള്ള Neurologist / Pediatric Neurologist അല്ലെങ്കില്‍ സര്‍ക്കാര്‍ ആശുപതികളിലെ Civil Surgeon / Chief Medical Officer എന്നിവരില്‍ നിന്നും സര്‍ട്ടിഫിക്കറ്റ് വാങ്ങാം.</t>
  </si>
  <si>
    <t>80 EE – Interest on Loan Taken for Residential House Property</t>
  </si>
  <si>
    <t>വീട് നിര്‍മ്മാണത്തിനും വാങ്ങുന്നതിനും എടുത്ത ഹൌസിംഗ് ലോണിന്റെ Interest 2 ലക്ഷം വരെ Income from House Property എന്ന ശീര്‍ഷകത്തിൽ നഷ്ടമായി കാണിച്ച് കുറച്ചിരിക്കുമല്ലോ. ഇതിലും കൂടുതല്‍ അടച്ചിട്ടുണ്ടെങ്കിൽ ചില നിബന്ധനകള്‍ക്ക് വിധേയമായി പരമാവധി 50,000 രൂപ കൂടി 80EE പ്രകാരം കുറയ്ക്കാം. നിബന്ധനകള്‍ 1) ലോണ്‍ 2016 ഏപ്രില്‍ 1 നും 2017 മാര്‍ച്ച്‌ 31 നും ഇടയി ല്‍ എടുത്തതാവണം. 2) ലോണ്‍ അനുവദിക്കുന്ന അവസരത്തില്‍ വീട് ഉണ്ടായിരിക്കരുത്. 3) വീടിന്‍റെ വില 50 ലക്ഷത്തിലും ലോണ്‍ 35 ലക്ഷത്തിലും കുറവായിരിക്കണം. 4) ലോണ്‍ ഒരു Financial Institution ല്‍ നിന്നും എടുത്തതാവണം.</t>
  </si>
  <si>
    <t>80 EEA - Interest on Loan Taken for Residential House Property</t>
  </si>
  <si>
    <r>
      <t>വീട് നിര്‍മ്മാണത്തിനും വാങ്ങുന്നതിനും എടുത്ത ഹൌസിംഗ് ലോണിന്റെ Interest 2 ലക്ഷം വരെ Income from House Property എന്ന ശീര്‍ഷകത്തിൽ നഷ്ടമായി കാണിച്ചതില്‍ കൂടുതല്‍ അടച്ചിട്ടുണ്ടെങ്കിൽ ചില നിബന്ധനകള്‍ക്ക് വിധേയമായി പരമാവധി 1,50,000 രൂപ കൂടി 80 EEA  പ്രകാരം കുറയ്ക്കാം</t>
    </r>
    <r>
      <rPr>
        <sz val="16"/>
        <color rgb="FF000000"/>
        <rFont val="Kartika"/>
        <family val="1"/>
      </rPr>
      <t>.</t>
    </r>
    <r>
      <rPr>
        <sz val="16"/>
        <color rgb="FF000000"/>
        <rFont val="Meera"/>
        <family val="2"/>
      </rPr>
      <t>നിബന്ധനകള്‍ 1) ലോണ്‍ 2019 ഏപ്രില്‍ 1 നും 2020 മാര്‍ച്ച്‌ 31 നും ഇടയില്‍ എടുത്തതാവണം. 2) ലോണ്‍ അനുവദിക്കുന്ന അവസരത്തില്‍ വീട് ഉണ്ടായിരിക്കരുത്. 3) വീടിന്‍റെ സ്റ്റാമ്പ് ഡ്യൂട്ടി അടച്ചത് 45 ലക്ഷത്തില്‍ കൂടരുത്. 4) ലോണ്‍ ഒരു Financial Institution ല്‍ നിന്നും എടുത്തതാവണം.</t>
    </r>
  </si>
  <si>
    <t>80 EEB – Interest on Loan taken for Electric Vehicle</t>
  </si>
  <si>
    <t xml:space="preserve">     ഇലക്ട്രിക് വാഹനം വാങ്ങുന്നതിന് Financial Institution ല്‍ നിന്നും 2019 ഏപ്രില്‍ 1 നും 2023 മാര്‍ച്ച് 31 നും ഇടയില്‍ എടുത്ത ലോണിന്‍റെ ഈ വര്‍ഷത്തെ പലിശ പരമാവധി 1,50,000 രൂപ വരെ കിഴിവ് ലഭിക്കും. </t>
  </si>
  <si>
    <t>80 G – Deduction for Donation to Certain Funds, Charitable Institutions etc</t>
  </si>
  <si>
    <t xml:space="preserve">ചില Notified Fund കളിലേക്കും Charitable Institution കളിലേക്കും നൽകിയ സംഭാവന 80G പ്രകാരം കിഴിവ് ലഭിക്കും.  Chief Minister Distress Relief Fund പോലെ DDO നേരിട്ട് ശമ്പളത്തില്‍ നിന്നും കുറയ്ക്കുന്നവ മാത്രമേ ടി‌ ഡി‌ എസ് നു പരിഗണിക്കൂ. മറ്റുള്ളവ റിട്ടേണ്‍ സമർപ്പിക്കുന്ന അവസരത്തിൽ അതിൽ കാണിച്ച് ഇളവ് നേടാം.  </t>
  </si>
  <si>
    <t>80 GGC – Donation to Political Parties</t>
  </si>
  <si>
    <t xml:space="preserve">      Representation of the People Act ന്റെ Section 29A പ്രകാരം രജിസ്റ്റർ ചെയ്ത പാർട്ടികൾക്ക് നൽകിയ സംഭാവന കിഴിവ് ലഭിക്കും. കാഷ് ആയി നല്കിയ സംഭാവന പരിഗണിക്കില്ല. Cheque , DD, Credit card , Internet banking എന്നിവയിലൂടെ നൽകിയതാവാം. സംഭാവന പൂർണ്ണമായി കിഴിവിന് പരിഗണിക്കും.  80GGC പ്രകാരമുള്ള കിഴിവ് TDS ന് പരിഗണിക്കില്ല. Income Tax Return സമർപ്പിക്കുന്ന അവസരത്തിൽ കിഴിവ് കാണിക്കാം.</t>
  </si>
  <si>
    <t>80 TTA – Deduction for Interest on Deposits in Savings Accounts</t>
  </si>
  <si>
    <t xml:space="preserve">       ബാങ്ക് , കോ -ഓപ്പറേറ്റീവ് ബാങ്ക് , പോസ്റ്റ്‌ ഓഫീസ് എന്നിവിടങ്ങളിലെ SB Account കളിൽ നിന്നും ലഭിച്ച പലിശ പരമാവധി 10,000 രൂപ കിഴിവായി ലഭിക്കും.  മറ്റു വരുമാനം എന്ന നിലയില്‍ Gross Total Income ത്തിൽ പലിശ കൂട്ടിയിട്ടുണ്ടെങ്കിൽ മാത്രമേ ഈ കിഴിവിന് അർഹതയുള്ളൂ. സ്ഥിരനിക്ഷേപത്തിന്‍റെ പലിശയ്ക്ക് 80TTA പ്രകാരം കിഴിവില്ല.</t>
  </si>
  <si>
    <t>80 TTB – Deduction for Interest of Deposits by Senior Citizen</t>
  </si>
  <si>
    <t xml:space="preserve">     60 വയസ്സ് കഴിഞ്ഞവര്‍ക്ക് ബാങ്ക് നിക്ഷേപങ്ങളുടെ പലിശയ്ക്ക് പരമാവധി 50,000 രൂപ വരെ ഇളവ് ലഭിക്കും.  സീനിയര്‍ സിറ്റിസണ് സ്ഥിര നിക്ഷേപത്തിന്റെയും SB നിക്ഷേപത്തിന്റെയും പലിശയ്ക്ക് ഇളവുണ്ട്. </t>
  </si>
  <si>
    <t xml:space="preserve">     Chapter VI A യിലെ അര്‍ഹമായ കിഴിവുകള്‍ കുറച്ച ശേഷം കിട്ടുന്ന Taxable Income ത്തിന് പഴയ നിരക്ക് പ്രകാരം ടാക്സ് കണക്കാക്കണം.  </t>
  </si>
  <si>
    <t xml:space="preserve">ചേര്‍ക്കണം.  (പരിധിയും മറ്റും അറിയാന്‍ ഇതിലെ Notes പേജ് നോക്കുക.)  </t>
  </si>
  <si>
    <t>ചേര്‍ക്കേണ്ടത്.  PF കോളത്തില്‍ Subsription ആയി ഓരോ മാസവും അടച്ച സംഖ്യ ചേര്‍ക്കാം.  ലോണിലേക്കുള്ള തിരിച്ച</t>
  </si>
  <si>
    <t>ടവ് കൂട്ടാന്‍ പാടില്ല.  SLI, GIS എന്നിവയും ഇതേ പോലെ ചേര്‍ക്കാം.  അടുത്ത കോളങ്ങള്‍ ഈ പട്ടികയില്‍ പേരില്ലാത്ത</t>
  </si>
  <si>
    <t>CLICK HERE TO SEE THE DEDUCTIONS</t>
  </si>
  <si>
    <t xml:space="preserve">സാനം 'If you want to change the DA ..' എന്ന കോളത്തില്‍ ശരിയായ DA ചേര്‍ക്കുക.  അടുത്ത കോളം HRA യാണ്.  </t>
  </si>
  <si>
    <t xml:space="preserve">PF' എന്ന കള്ളിയില്‍ PF ല്‍ ലയിപ്പിച്ചത് ചേര്‍ക്കണം.  താഴെയുള്ള Pay arrear കോളത്തില്‍ ഈ വര്‍ഷം Increment, </t>
  </si>
  <si>
    <t xml:space="preserve">NPS ലേക്ക് നാം അടയ്ക്കുന്ന തുകയ്ക്ക് തുല്ല്യമായ തുക തൊഴിലുടമ / ഗവണ്‍മെന്‍റ് അടയ്ക്കുന്നുണ്ടെങ്കില്‍ അത് വരുമാനമായി </t>
  </si>
  <si>
    <t xml:space="preserve">വരിയില്‍ ഫാമിലി പെന്‍ഷന്‍, ബാങ്ക് പലിശ പോലുള്ള മറ്റ് ഏതെങ്കിലും വരുമാനം ഇതിനോടൊപ്പം കാണിച്ച് ടാക്സ് </t>
  </si>
  <si>
    <t xml:space="preserve">OTHER DEDUCTIONS'  നു ചുവടെ ആദ്യ വരി HRA ആണ്.  വാടക വീട്ടില്‍ താമസിക്കുന്നവര്‍,  ഇളവിന് ലഭിക്കും എങ്കില്‍ </t>
  </si>
  <si>
    <t xml:space="preserve">അടുത്ത വരിയില്‍ 'Allowance Excempted' എന്ന കള്ളിയില്‍ പേര് അടിച്ചു കൊടുക്കുകയും തുക നേരെ ചേര്‍ക്കുകയും </t>
  </si>
  <si>
    <t xml:space="preserve">അടച്ച തുക ചേര്‍ക്കാം.  ചുവടെ 80 D, 80 DD, 80 DDB, 80 G എന്നീ കിഴിവുകള്‍ ചേര്‍ക്കാം.  CMDRF ലേക്ക് അടച്ച തുക 80 G  </t>
  </si>
  <si>
    <t xml:space="preserve">യില്‍ ആണ് ചേര്‍ക്കേണ്ടത്.  ഇതില്‍ പെടാത്തവ 80U, 80E etc Specify here എന്ന വരിയില്‍ ടൈപ്പ് ചെയ്ത് തുക </t>
  </si>
  <si>
    <t>ചേര്‍ത്താം. (കിഴിവുകളെ കുറിച്ച് കൂടുതല്‍ അറിയാന്‍ ഇതിലെ Notes പേജ് നോക്കുക. )</t>
  </si>
  <si>
    <t xml:space="preserve">ദിച്ച പുതിയ കുറഞ്ഞ നിരക്കിലും.  പുതിയ നിരക്കില്‍ ടാക്സ് കണക്കാക്കുമ്പോള്‍ കിഴിവുകള്‍ ഒന്നും പരിഗണിക്കാതെ ആണ് </t>
  </si>
  <si>
    <t>Certificate under Section 203 of the Income Tax Act 1961 for the tax deducted at source on salary</t>
  </si>
  <si>
    <t>Name and Address of the Employer</t>
  </si>
  <si>
    <t>Name and Address of the Employee</t>
  </si>
  <si>
    <t>PAN of the Deductor</t>
  </si>
  <si>
    <t>TAN of the Deductor</t>
  </si>
  <si>
    <t>PAN of the Employee</t>
  </si>
  <si>
    <t>CIT (TDS)</t>
  </si>
  <si>
    <t>Assessment Year</t>
  </si>
  <si>
    <t>Period with the employer</t>
  </si>
  <si>
    <t>Details of Salary Paid and any other Income and tax deducted</t>
  </si>
  <si>
    <t xml:space="preserve">Form 16 - PART B </t>
  </si>
  <si>
    <t>(d)  Standard Deduction</t>
  </si>
  <si>
    <t>Tax Relief u/s 89 (1) calculated as in Form 10 E</t>
  </si>
  <si>
    <t>Reba round</t>
  </si>
  <si>
    <t>Rebat round</t>
  </si>
  <si>
    <t>Total tax payable</t>
  </si>
  <si>
    <t xml:space="preserve">ഇത്രയും ചേര്‍ക്കുന്നതോടെ ടാക്സ് കണക്കാക്കാന്‍ ആവശ്യമായ എല്ലാ വിവരങ്ങളും ചേര്‍ത്തിക്കഴിഞ്ഞു.  ഈ വര്‍ഷം </t>
  </si>
  <si>
    <t>രണ്ടു തരത്തില്‍ ടാക്സ് കണക്കാക്കാം.  2019-20 സാമ്പത്തിക വര്‍ഷത്തെ പഴയ രീതിയിലും 2021-22 വര്‍ഷത്തേക്ക് അനുവ</t>
  </si>
  <si>
    <t xml:space="preserve">ആണ് വേണ്ടതെങ്കില്‍ ഈ പേജിലെ അവസാന വരിയില്‍ Number of months remaining till February 2022 നു നേരെ </t>
  </si>
  <si>
    <t xml:space="preserve">     പുതിയ രീതിയില്‍ ടാക്സ് കണക്കാക്കുന്നതിന്  Basic Pay, DA, HRA, മറ്റ് അലവന്‍സുകള്‍ എന്നിവ കൂട്ടി Salary Income കാണുന്നു. എന്നാല്‍ Conveyance Allowance, Daily Allowance, Uniform Allowance എന്നിവ ലഭിച്ചത് ചെലവഴിച്ച തുക വരുമാനത്തില്‍ കൂട്ടേണ്ടതില്ല. Employer’s Contribution to NPS ഉണ്ടെങ്കില്‍ വരുമാനത്തില്‍ കൂട്ടണം. </t>
  </si>
  <si>
    <t>Total Pay Rev Arrears</t>
  </si>
  <si>
    <t>for claiming relief under section 89(1) by a Government servant or an employee in a company,</t>
  </si>
  <si>
    <t>B16</t>
  </si>
  <si>
    <t xml:space="preserve">Old </t>
  </si>
  <si>
    <t>D16</t>
  </si>
  <si>
    <t>New Regime</t>
  </si>
  <si>
    <t>Old Regime</t>
  </si>
  <si>
    <t>Tax-Reb</t>
  </si>
  <si>
    <t>Arrears Received during 2021-22 transfered to 10 E Form</t>
  </si>
  <si>
    <t>ENTER THE TAXABLE INCOME OF RELEVANT PREVIOUS YEARS, below</t>
  </si>
  <si>
    <t xml:space="preserve">Select HRA Class : </t>
  </si>
  <si>
    <t>Class A - Corporations ..</t>
  </si>
  <si>
    <t>Class C - Muncipalities</t>
  </si>
  <si>
    <t>Class D - Panchayaths</t>
  </si>
  <si>
    <t>Taxable Income (NR)</t>
  </si>
  <si>
    <t>Taxable Income (OR)</t>
  </si>
  <si>
    <t>A</t>
  </si>
  <si>
    <t>D A Calculation</t>
  </si>
  <si>
    <t>B</t>
  </si>
  <si>
    <t>D</t>
  </si>
  <si>
    <t>To change the  DA enter it below.</t>
  </si>
  <si>
    <t>To change the  H R A enter it below.</t>
  </si>
  <si>
    <r>
      <rPr>
        <b/>
        <sz val="14"/>
        <color theme="1"/>
        <rFont val="Calibri"/>
        <family val="2"/>
        <scheme val="minor"/>
      </rPr>
      <t xml:space="preserve">Income Tax </t>
    </r>
    <r>
      <rPr>
        <b/>
        <sz val="12"/>
        <color theme="1"/>
        <rFont val="Calibri"/>
        <family val="2"/>
        <scheme val="minor"/>
      </rPr>
      <t>Deducted from Salary</t>
    </r>
  </si>
  <si>
    <t>Class B - Muncipalities (Dist HQ)</t>
  </si>
  <si>
    <t>Statement തയ്യാറാക്കുമ്പോള്‍ TDS റൌണ്ട് ചെയ്യാം.  ആ പേജില്‍ 100 എന്നത് മാറ്റാവുന്നതാണ്.  Final Statement ല്‍</t>
  </si>
  <si>
    <t xml:space="preserve">അവസാനം അടയ്ക്കേണ്ട ടാക്സ് 10 ന്റെ ഗുണിതമായി റൌണ്ട് ചെയ്യാതെ കൃത്യമായ തുക TDS ആയി  കുറയ്ക്കുകയാണ് </t>
  </si>
  <si>
    <t>ചെയ്യേണ്ടത്.</t>
  </si>
  <si>
    <t xml:space="preserve">സ്ഥാപനമേധാവി ആവശ്യപ്പെടുന്ന പക്ഷം ഫോം 12 BB പ്രിന്‍റ് ചെയ്ത് ബാക്കി ഭാഗം പൂരിപ്പിച്ച് ഒപ്പിട്ടു നല്കണം.  </t>
  </si>
  <si>
    <t xml:space="preserve">അരിയറുകള്‍ ലഭിച്ചതു മൂലം ഉണ്ടായ ടാക്സ് വര്‍ദ്ധനവ് കുറയ്ക്കാന്‍ Form 10 E തയ്യാറാക്കുന്നതിലൂടെ സാധിയ്ക്കും.  റിലീഫ് </t>
  </si>
  <si>
    <t xml:space="preserve">ലഭിക്കുമോ എന്നു പരിശോധിക്കാനും 10 E തയ്യാറാക്കി നോക്കാം.  ഇതിനായി '10 E Entry' എന്ന പേജ് എടുക്കണം . </t>
  </si>
  <si>
    <t xml:space="preserve">എങ്കില്‍ അവര്‍ക്ക് മാത്രം വേണ്ടിയാണ്.  രണ്ടാമത്തെ പട്ടികയില്‍ ആണ് ഈ വര്‍ഷം DA അരിയര്‍  വാങ്ങിയെങ്കില്‍ </t>
  </si>
  <si>
    <t xml:space="preserve">അത് ചേര്‍ക്കേണ്ടത്.  മൂന്നാമത്തെ പട്ടികയില്‍ Increment, Grade എന്നിവയുടെ അരിയര്‍ ഈ വര്‍ഷം ലഭിച്ചെങ്കില്‍ അത് </t>
  </si>
  <si>
    <t xml:space="preserve">ചേര്‍ക്കാനുള്ളതാണ്.  </t>
  </si>
  <si>
    <t xml:space="preserve">Pay റിവിഷന്‍ അരിയര്‍ ഈ വര്‍ഷം വാങ്ങിയിട്ടുണ്ടെങ്കില്‍ അതിന്റെ ബില്ലിന്റെ Inner Sheet നോക്കി ഓരോ മാസത്തെയും </t>
  </si>
  <si>
    <t>അവസാന കോളത്തില്‍ ഉള്ള Balance അതതു മാസം ചേര്‍ക്കണം. നാല് ഗഡുക്കളില്‍ എത്ര ഗഡു ഈ വര്‍ഷം വാങ്ങി</t>
  </si>
  <si>
    <t xml:space="preserve">എന്ന് Number of instalments of pay revision arrear received എന്നതിന് നേരെ ചേര്‍ക്കണം.  DA അരിയറോ Pay </t>
  </si>
  <si>
    <t xml:space="preserve">റിവിഷന്‍ അരിയറോ ചേര്‍ക്കാനുണ്ടെങ്കില്‍ അവയും അതാത് പട്ടികകളില്‍ വര്‍ഷവും മാസവും അനുസരിച്ച് ചേര്‍ക്കണം.  </t>
  </si>
  <si>
    <t xml:space="preserve">അരിയര്‍ ബില്ലിന്റെ inner copy നോക്കി ഓരോ മാസത്തെയും അരിയര്‍ ചേര്‍ക്കാവുന്നതാണ്. </t>
  </si>
  <si>
    <t xml:space="preserve">2012-13 വര്‍ഷത്തെയോ അതിനു മുമ്പുള്ള വര്‍ഷങ്ങളിലെയോ അരിയര്‍ ചേര്‍ത്തിട്ടുണ്ട് എങ്കില്‍ മുകളില്‍ Male / Female </t>
  </si>
  <si>
    <t>സെലക്ട് ചെയ്യണം.  വലതു വശത്തുള്ള ചെറിയ പട്ടികയില്‍ ഏതൊക്കെ വര്‍ഷങ്ങളിലെ അരിയര്‍ ആണോ ലഭിച്ചത് ആ</t>
  </si>
  <si>
    <t xml:space="preserve">വര്‍ഷങ്ങളിലെയെല്ലാം Taxable Income ചേര്‍ക്കണം.  ഇത് അതാത് വര്‍ഷം ഫയല്‍ ചെയ്ത റിട്ടേണ്‍ നോക്കിയോ ITR V </t>
  </si>
  <si>
    <t xml:space="preserve">നോക്കിയോ കണ്ടുപിടിക്കാം.  </t>
  </si>
  <si>
    <t xml:space="preserve">ഇതോടെ Form 10 E തയ്യാറാക്കപ്പെടും.  ഇതിന് രണ്ടു പേജുകള്‍ ഉണ്ട്.  '10 E Page 2' ല്‍ അവസാനം ചുവന്ന അക്കങ്ങളില്‍ </t>
  </si>
  <si>
    <t xml:space="preserve">കാണുന്നതാണ് നമുക്ക് ലഭിക്കുന്ന റിലീഫ്.  ഇത് പൂജ്യം ആണെങ്കില്‍ 10 E Form കൊണ്ട് പ്രയോജനമില്ല എന്ന് മനസ്സി </t>
  </si>
  <si>
    <t xml:space="preserve">ലാക്കണം.  റിലീഫ് ഉണ്ടെങ്കില്‍ പേജ് ഒന്നും രണ്ടും പ്രിന്‍റ് എടുക്കുക.  പ്രിന്‍റ് എടുക്കുന്നതിന് മുമ്പായി പേജ് ഒന്നില്‍ </t>
  </si>
  <si>
    <t xml:space="preserve">ജീവനക്കാരന്റെ വീട്ടു മേല്‍വിലാസം ചേര്‍ത്തണം.  റിലീഫ് ഉണ്ടെങ്കില്‍ അത് സ്റ്റേറ്റ്മെന്‍റില്‍ ചേര്‍ക്കപ്പെടും.  </t>
  </si>
  <si>
    <t xml:space="preserve">അതില്‍ മൂന്നു പട്ടികകള്‍ കാണാം.  ഒന്നാമത്തെ പട്ടിക ആരെങ്കിലും പേ റിവിഷന്‍ അരിയര്‍  ഈ വര്‍ഷം വാങ്ങി </t>
  </si>
  <si>
    <t>Salary or Pension:</t>
  </si>
  <si>
    <t>Due next month</t>
  </si>
  <si>
    <t>Due same month</t>
  </si>
  <si>
    <r>
      <t xml:space="preserve"> 80 C Deductions </t>
    </r>
    <r>
      <rPr>
        <b/>
        <sz val="12"/>
        <color theme="1"/>
        <rFont val="Calibri"/>
        <family val="2"/>
        <scheme val="minor"/>
      </rPr>
      <t>(Not included in the table above)</t>
    </r>
  </si>
  <si>
    <t>Lowest</t>
  </si>
  <si>
    <t>HRA Deduction</t>
  </si>
  <si>
    <t>Calculated H R A Deduction</t>
  </si>
  <si>
    <t>Over 10 %</t>
  </si>
  <si>
    <t>Pay  Arrear</t>
  </si>
  <si>
    <t>Income Tax Deducted</t>
  </si>
  <si>
    <t>2023-24</t>
  </si>
  <si>
    <t>CIT (TDS) Kochi</t>
  </si>
  <si>
    <t>Health Insurance ഇല്ലാത്ത 60 വയസ്സുള്ള കുടുംബാംഗങ്ങളുടെയോ  മാതാപിതാക്കളുടെയോ  ചികിത്സാചെലവിനു 80D പ്രകാരം 50,000 വരെ കിഴിവ് നേടാം. ചികിത്സാചെലവ് നേരിട്ട് പണമായി നല്‍കിയത് ആവരുത്. മാതാപിതാക്കള്‍ക്കുള്ള ആകെ കിഴിവ് 50,000 അല്ലെങ്കിൽ 25,000 കവിയാൻ പാടില്ല. Health Insurance പ്രീമിയം, 60 കഴിഞ്ഞവരുടെ ചികിത്സാചെലവ് എന്നിവ നേരിട്ട് പണമായി നൽകാതെ മറ്റെതെങ്കിലും വഴി (Cheque, DD etc) നൽകിയതാവണം . Health Check up ന് പണം നേരിട്ട് നൽകിയതാവാം.</t>
  </si>
  <si>
    <t>Tax Deducted from Salary in previous months</t>
  </si>
  <si>
    <t>Total income (as increased by salary received in arrears ) of the relevent previous year  in column 1 [Add 2+3]</t>
  </si>
  <si>
    <t>2021-22</t>
  </si>
  <si>
    <t>21-22 New</t>
  </si>
  <si>
    <t>21-22 Old</t>
  </si>
  <si>
    <t>TABLE A -COLUMN 2</t>
  </si>
  <si>
    <t>TABLE A - COLUMN 2</t>
  </si>
  <si>
    <t>TABLE A - COLUMN 4</t>
  </si>
  <si>
    <t>D17</t>
  </si>
  <si>
    <t>B 17</t>
  </si>
  <si>
    <t>B17</t>
  </si>
  <si>
    <t>Medisep</t>
  </si>
  <si>
    <t>MANUAL SCHEME SELECTION IS AVAILABLE IN 'ANTICIPATORY STATEMENT' PAGE.</t>
  </si>
  <si>
    <t>Senior Citizen cannot prepare 10 E Form with this Application.</t>
  </si>
  <si>
    <t>CLICK HERE to go to SCHEME SELECTION page.</t>
  </si>
  <si>
    <t>TABLE A - COLUMN 4 SELECTION</t>
  </si>
  <si>
    <t>20-21</t>
  </si>
  <si>
    <t>21-22</t>
  </si>
  <si>
    <t>Option 1</t>
  </si>
  <si>
    <t>Option 2</t>
  </si>
  <si>
    <t>Better Old</t>
  </si>
  <si>
    <t>Better New</t>
  </si>
  <si>
    <t>COMPUTATION OF TAX DEDUCTION AT SOURCE FOR THE FINANCIAL YEAR 2023-24</t>
  </si>
  <si>
    <t>Approximate Tax for 2023-24</t>
  </si>
  <si>
    <r>
      <t xml:space="preserve">No of months left till </t>
    </r>
    <r>
      <rPr>
        <b/>
        <sz val="14"/>
        <color theme="1"/>
        <rFont val="Calibri"/>
        <family val="2"/>
        <scheme val="minor"/>
      </rPr>
      <t>Feb 2024</t>
    </r>
    <r>
      <rPr>
        <sz val="14"/>
        <color theme="1"/>
        <rFont val="Calibri"/>
        <family val="2"/>
        <scheme val="minor"/>
      </rPr>
      <t xml:space="preserve"> to draw salary and deduct tax</t>
    </r>
  </si>
  <si>
    <t>Apr . 2023</t>
  </si>
  <si>
    <t>May .2023</t>
  </si>
  <si>
    <t>Jun. 2023</t>
  </si>
  <si>
    <t>Jul. 2023</t>
  </si>
  <si>
    <t>Aug. 2023</t>
  </si>
  <si>
    <t>Sep . 2023</t>
  </si>
  <si>
    <t>Oct . 2023</t>
  </si>
  <si>
    <t>Nov. 2023</t>
  </si>
  <si>
    <t>Dec. 2023</t>
  </si>
  <si>
    <t>Jan. 2024</t>
  </si>
  <si>
    <t>Feb. 2024</t>
  </si>
  <si>
    <r>
      <t xml:space="preserve">COMPUTATION OF SALARY INCOME FOR THE FINANCIAL YEAR 2023-24 </t>
    </r>
    <r>
      <rPr>
        <b/>
        <sz val="10"/>
        <color theme="1"/>
        <rFont val="Calibri"/>
        <family val="2"/>
        <scheme val="minor"/>
      </rPr>
      <t>(Assessment Year 2024-25 )</t>
    </r>
  </si>
  <si>
    <t>Mar. 2023</t>
  </si>
  <si>
    <t>May . 2023</t>
  </si>
  <si>
    <t>Jun . 2023</t>
  </si>
  <si>
    <t>Jul . 2023</t>
  </si>
  <si>
    <t>Aug . 2023</t>
  </si>
  <si>
    <t>Nov . 2023</t>
  </si>
  <si>
    <t>Dec . 2023</t>
  </si>
  <si>
    <t>Jan . 2024</t>
  </si>
  <si>
    <t>Feb . 2024</t>
  </si>
  <si>
    <t>Particulars of salary &amp; savings for 2023-24</t>
  </si>
  <si>
    <t>House Rent for 2023-24</t>
  </si>
  <si>
    <t xml:space="preserve">              Enter the Number of months remaining till February 2024.</t>
  </si>
  <si>
    <t>Total Tax for 2023-24</t>
  </si>
  <si>
    <t>2024-25</t>
  </si>
  <si>
    <t>Above 7 L</t>
  </si>
  <si>
    <r>
      <t xml:space="preserve">Easy Tax  2023-24  </t>
    </r>
    <r>
      <rPr>
        <b/>
        <sz val="10"/>
        <color theme="1"/>
        <rFont val="PMingLiU"/>
        <family val="1"/>
      </rPr>
      <t xml:space="preserve">Prepared by </t>
    </r>
    <r>
      <rPr>
        <b/>
        <sz val="12"/>
        <color theme="1"/>
        <rFont val="PMingLiU"/>
        <family val="1"/>
      </rPr>
      <t>Sudheer Kumar T K,  Kokkallur &amp; Rajan N, Balussery</t>
    </r>
    <r>
      <rPr>
        <b/>
        <sz val="11"/>
        <color theme="1"/>
        <rFont val="PMingLiU"/>
        <family val="1"/>
      </rPr>
      <t xml:space="preserve"> Mail : sudeeeertk@gmail.com</t>
    </r>
  </si>
  <si>
    <t>Enter the number of remaining months to deduct Tax , till February 2024.</t>
  </si>
  <si>
    <t>Enter the Number of months remaining till February 2024 to deduct Tax in the 'DATA' sheet.</t>
  </si>
  <si>
    <t>2022-23</t>
  </si>
  <si>
    <t>Form for furnishing particulars of income under section 192(2A) for the year ending 31st March 2024</t>
  </si>
  <si>
    <t>relevent to assessment year 2024-25.</t>
  </si>
  <si>
    <t>22-23 Ol</t>
  </si>
  <si>
    <t>22-23 Ne</t>
  </si>
  <si>
    <t>B18</t>
  </si>
  <si>
    <t>D18</t>
  </si>
  <si>
    <t>F 28</t>
  </si>
  <si>
    <t>F28</t>
  </si>
  <si>
    <t>F25</t>
  </si>
  <si>
    <t>Relief to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</si>
</sst>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8" x14ac:knownFonts="1">
    <font>
      <sz val="11"/>
      <color theme="1"/>
      <name val="Calibri"/>
      <family val="2"/>
      <scheme val="minor"/>
    </font>
    <font>
      <sz val="9"/>
      <color indexed="81"/>
      <name val="Tahoma"/>
      <family val="2"/>
    </font>
    <font>
      <b/>
      <sz val="11"/>
      <color indexed="8"/>
      <name val="Script MT Bold"/>
      <family val="4"/>
    </font>
    <font>
      <b/>
      <sz val="11"/>
      <color theme="1"/>
      <name val="Calibri"/>
      <family val="2"/>
      <scheme val="minor"/>
    </font>
    <font>
      <sz val="10"/>
      <color theme="1"/>
      <name val="Calibri"/>
      <family val="2"/>
      <scheme val="minor"/>
    </font>
    <font>
      <sz val="12"/>
      <color theme="1"/>
      <name val="Calibri"/>
      <family val="2"/>
      <scheme val="minor"/>
    </font>
    <font>
      <sz val="11"/>
      <color theme="4" tint="-0.249977111117893"/>
      <name val="Calibri"/>
      <family val="2"/>
      <scheme val="minor"/>
    </font>
    <font>
      <b/>
      <sz val="26"/>
      <color theme="0" tint="-0.499984740745262"/>
      <name val="Impact"/>
      <family val="2"/>
    </font>
    <font>
      <sz val="26"/>
      <color theme="0" tint="-0.499984740745262"/>
      <name val="Impact"/>
      <family val="2"/>
    </font>
    <font>
      <b/>
      <sz val="16"/>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sz val="11"/>
      <color theme="1"/>
      <name val="Script MT Bold"/>
      <family val="4"/>
    </font>
    <font>
      <u/>
      <sz val="11"/>
      <color theme="10"/>
      <name val="Calibri"/>
      <family val="2"/>
    </font>
    <font>
      <sz val="14"/>
      <color theme="1"/>
      <name val="Calibri"/>
      <family val="2"/>
      <scheme val="minor"/>
    </font>
    <font>
      <b/>
      <u/>
      <sz val="14"/>
      <color theme="3" tint="-0.249977111117893"/>
      <name val="Calibri"/>
      <family val="2"/>
    </font>
    <font>
      <sz val="8"/>
      <color theme="1"/>
      <name val="Calibri"/>
      <family val="2"/>
      <scheme val="minor"/>
    </font>
    <font>
      <b/>
      <sz val="12"/>
      <color theme="1" tint="4.9989318521683403E-2"/>
      <name val="Calibri"/>
      <family val="2"/>
    </font>
    <font>
      <b/>
      <sz val="11"/>
      <color rgb="FF002060"/>
      <name val="Calibri"/>
      <family val="2"/>
      <scheme val="minor"/>
    </font>
    <font>
      <b/>
      <sz val="14"/>
      <color theme="4" tint="-0.499984740745262"/>
      <name val="Calibri"/>
      <family val="2"/>
    </font>
    <font>
      <sz val="9"/>
      <color theme="1"/>
      <name val="Calibri"/>
      <family val="2"/>
      <scheme val="minor"/>
    </font>
    <font>
      <b/>
      <sz val="10"/>
      <color theme="1"/>
      <name val="Calibri"/>
      <family val="2"/>
      <scheme val="minor"/>
    </font>
    <font>
      <u/>
      <sz val="14"/>
      <color theme="1"/>
      <name val="Calibri"/>
      <family val="2"/>
      <scheme val="minor"/>
    </font>
    <font>
      <sz val="20"/>
      <name val="Calibri"/>
      <family val="2"/>
      <scheme val="minor"/>
    </font>
    <font>
      <b/>
      <sz val="10"/>
      <color indexed="8"/>
      <name val="Comic Sans MS"/>
      <family val="4"/>
    </font>
    <font>
      <b/>
      <sz val="9"/>
      <color indexed="81"/>
      <name val="Tahoma"/>
      <family val="2"/>
    </font>
    <font>
      <b/>
      <sz val="9"/>
      <color theme="1"/>
      <name val="Calibri"/>
      <family val="2"/>
      <scheme val="minor"/>
    </font>
    <font>
      <sz val="20"/>
      <color theme="1"/>
      <name val="Calibri"/>
      <family val="2"/>
      <scheme val="minor"/>
    </font>
    <font>
      <b/>
      <sz val="24"/>
      <color theme="1"/>
      <name val="Calibri"/>
      <family val="2"/>
      <scheme val="minor"/>
    </font>
    <font>
      <b/>
      <sz val="14"/>
      <color theme="0"/>
      <name val="Calibri"/>
      <family val="2"/>
      <scheme val="minor"/>
    </font>
    <font>
      <sz val="18"/>
      <color theme="1"/>
      <name val="Calibri"/>
      <family val="2"/>
      <scheme val="minor"/>
    </font>
    <font>
      <sz val="11"/>
      <color theme="1"/>
      <name val="Calibri"/>
      <family val="2"/>
    </font>
    <font>
      <i/>
      <sz val="11"/>
      <color theme="1"/>
      <name val="Calibri"/>
      <family val="2"/>
    </font>
    <font>
      <b/>
      <sz val="11"/>
      <color theme="1"/>
      <name val="Calibri"/>
      <family val="2"/>
    </font>
    <font>
      <b/>
      <i/>
      <sz val="14"/>
      <color theme="1"/>
      <name val="Calibri"/>
      <family val="2"/>
    </font>
    <font>
      <b/>
      <i/>
      <sz val="11"/>
      <color theme="1"/>
      <name val="Calibri"/>
      <family val="2"/>
    </font>
    <font>
      <b/>
      <sz val="14"/>
      <color theme="1"/>
      <name val="Calibri"/>
      <family val="2"/>
    </font>
    <font>
      <b/>
      <sz val="12"/>
      <color theme="1"/>
      <name val="Calibri"/>
      <family val="2"/>
    </font>
    <font>
      <b/>
      <u/>
      <sz val="11"/>
      <color theme="10"/>
      <name val="Calibri"/>
      <family val="2"/>
    </font>
    <font>
      <b/>
      <sz val="22"/>
      <color rgb="FFFF0000"/>
      <name val="Calibri"/>
      <family val="2"/>
      <scheme val="minor"/>
    </font>
    <font>
      <b/>
      <i/>
      <sz val="24"/>
      <color theme="1"/>
      <name val="Calibri"/>
      <family val="2"/>
    </font>
    <font>
      <b/>
      <sz val="14"/>
      <name val="Calibri"/>
      <family val="2"/>
      <scheme val="minor"/>
    </font>
    <font>
      <b/>
      <sz val="12"/>
      <name val="Calibri"/>
      <family val="2"/>
      <scheme val="minor"/>
    </font>
    <font>
      <b/>
      <sz val="16"/>
      <name val="Calibri"/>
      <family val="2"/>
      <scheme val="minor"/>
    </font>
    <font>
      <b/>
      <sz val="20"/>
      <name val="Calibri"/>
      <family val="2"/>
      <scheme val="minor"/>
    </font>
    <font>
      <b/>
      <sz val="11"/>
      <color theme="0"/>
      <name val="Calibri"/>
      <family val="2"/>
      <scheme val="minor"/>
    </font>
    <font>
      <b/>
      <sz val="26"/>
      <color rgb="FFCB4575"/>
      <name val="Impact"/>
      <family val="2"/>
    </font>
    <font>
      <b/>
      <u/>
      <sz val="12"/>
      <color theme="0"/>
      <name val="Calibri"/>
      <family val="2"/>
    </font>
    <font>
      <sz val="11"/>
      <color rgb="FF002060"/>
      <name val="Calibri"/>
      <family val="2"/>
      <scheme val="minor"/>
    </font>
    <font>
      <sz val="11"/>
      <color theme="1"/>
      <name val="Calibri"/>
      <family val="2"/>
      <scheme val="minor"/>
    </font>
    <font>
      <sz val="9"/>
      <color indexed="81"/>
      <name val="Tahoma"/>
      <charset val="1"/>
    </font>
    <font>
      <sz val="12"/>
      <color indexed="81"/>
      <name val="Tahoma"/>
      <family val="2"/>
    </font>
    <font>
      <sz val="16"/>
      <color rgb="FF002060"/>
      <name val="FrankRuehl"/>
      <family val="2"/>
      <charset val="177"/>
    </font>
    <font>
      <b/>
      <sz val="11"/>
      <name val="Calibri"/>
      <family val="2"/>
      <scheme val="minor"/>
    </font>
    <font>
      <b/>
      <sz val="10"/>
      <color theme="0" tint="-0.499984740745262"/>
      <name val="Impact"/>
      <family val="2"/>
    </font>
    <font>
      <sz val="16"/>
      <name val="Meera"/>
      <family val="2"/>
    </font>
    <font>
      <sz val="16"/>
      <color theme="1"/>
      <name val="Meera"/>
      <family val="2"/>
    </font>
    <font>
      <b/>
      <u/>
      <sz val="16"/>
      <color theme="1"/>
      <name val="Meera"/>
      <family val="2"/>
    </font>
    <font>
      <b/>
      <sz val="16"/>
      <color theme="1"/>
      <name val="Meera"/>
      <family val="2"/>
    </font>
    <font>
      <sz val="16"/>
      <color rgb="FF000000"/>
      <name val="Meera"/>
      <family val="2"/>
    </font>
    <font>
      <sz val="7"/>
      <color theme="1"/>
      <name val="Times New Roman"/>
      <family val="1"/>
    </font>
    <font>
      <b/>
      <sz val="16"/>
      <color rgb="FF000000"/>
      <name val="Meera"/>
      <family val="2"/>
    </font>
    <font>
      <sz val="16"/>
      <color rgb="FF000000"/>
      <name val="Symbol"/>
      <family val="1"/>
      <charset val="2"/>
    </font>
    <font>
      <sz val="7"/>
      <color rgb="FF000000"/>
      <name val="Times New Roman"/>
      <family val="1"/>
    </font>
    <font>
      <sz val="16"/>
      <color rgb="FF000000"/>
      <name val="Kartika"/>
      <family val="1"/>
    </font>
    <font>
      <u/>
      <sz val="14"/>
      <color theme="10"/>
      <name val="Calibri"/>
      <family val="2"/>
    </font>
    <font>
      <b/>
      <sz val="18"/>
      <color rgb="FF2C3531"/>
      <name val="Calibri"/>
      <family val="2"/>
      <scheme val="minor"/>
    </font>
    <font>
      <b/>
      <sz val="10"/>
      <color rgb="FF2C3531"/>
      <name val="FrankRuehl"/>
      <family val="2"/>
      <charset val="177"/>
    </font>
    <font>
      <sz val="10"/>
      <color theme="1"/>
      <name val="Calibri"/>
      <family val="2"/>
    </font>
    <font>
      <i/>
      <sz val="10"/>
      <color theme="1"/>
      <name val="Calibri"/>
      <family val="2"/>
    </font>
    <font>
      <b/>
      <sz val="12"/>
      <color rgb="FFFF0000"/>
      <name val="Calibri"/>
      <family val="2"/>
      <scheme val="minor"/>
    </font>
    <font>
      <b/>
      <sz val="11"/>
      <color rgb="FFFF0000"/>
      <name val="Calibri"/>
      <family val="2"/>
      <scheme val="minor"/>
    </font>
    <font>
      <b/>
      <sz val="20"/>
      <color theme="1"/>
      <name val="Impact"/>
      <family val="2"/>
    </font>
    <font>
      <b/>
      <sz val="11"/>
      <color theme="1"/>
      <name val="PMingLiU"/>
      <family val="1"/>
    </font>
    <font>
      <b/>
      <sz val="10"/>
      <color theme="1"/>
      <name val="PMingLiU"/>
      <family val="1"/>
    </font>
    <font>
      <b/>
      <sz val="12"/>
      <color theme="1"/>
      <name val="PMingLiU"/>
      <family val="1"/>
    </font>
    <font>
      <sz val="9"/>
      <color theme="1"/>
      <name val="Calibri"/>
      <family val="2"/>
    </font>
    <font>
      <i/>
      <sz val="9"/>
      <color theme="1"/>
      <name val="Calibri"/>
      <family val="2"/>
    </font>
    <font>
      <b/>
      <sz val="9"/>
      <color theme="1"/>
      <name val="Calibri"/>
      <family val="2"/>
    </font>
    <font>
      <b/>
      <i/>
      <sz val="9"/>
      <color theme="1"/>
      <name val="Calibri"/>
      <family val="2"/>
    </font>
    <font>
      <sz val="8"/>
      <name val="Calibri"/>
      <family val="2"/>
      <scheme val="minor"/>
    </font>
    <font>
      <sz val="11"/>
      <color theme="2" tint="-0.499984740745262"/>
      <name val="Calibri"/>
      <family val="2"/>
      <scheme val="minor"/>
    </font>
    <font>
      <b/>
      <sz val="11"/>
      <color theme="2" tint="-0.499984740745262"/>
      <name val="Calibri"/>
      <family val="2"/>
      <scheme val="minor"/>
    </font>
    <font>
      <b/>
      <sz val="11"/>
      <color theme="3" tint="-0.499984740745262"/>
      <name val="Calibri"/>
      <family val="2"/>
      <scheme val="minor"/>
    </font>
    <font>
      <b/>
      <sz val="16"/>
      <color theme="3" tint="-0.499984740745262"/>
      <name val="Calibri"/>
      <family val="2"/>
    </font>
    <font>
      <u/>
      <sz val="11"/>
      <color theme="1" tint="0.14999847407452621"/>
      <name val="Calibri"/>
      <family val="2"/>
    </font>
    <font>
      <b/>
      <sz val="14"/>
      <color rgb="FFFF0000"/>
      <name val="Calibri"/>
      <family val="2"/>
      <scheme val="minor"/>
    </font>
  </fonts>
  <fills count="36">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bgColor indexed="64"/>
      </patternFill>
    </fill>
    <fill>
      <patternFill patternType="solid">
        <fgColor rgb="FF87BDB1"/>
        <bgColor indexed="64"/>
      </patternFill>
    </fill>
    <fill>
      <patternFill patternType="solid">
        <fgColor rgb="FFD3E2B6"/>
        <bgColor indexed="64"/>
      </patternFill>
    </fill>
    <fill>
      <patternFill patternType="solid">
        <fgColor rgb="FF68B3AF"/>
        <bgColor indexed="64"/>
      </patternFill>
    </fill>
    <fill>
      <patternFill patternType="solid">
        <fgColor rgb="FFE5FCC2"/>
        <bgColor indexed="64"/>
      </patternFill>
    </fill>
    <fill>
      <patternFill patternType="solid">
        <fgColor rgb="FFD7C78F"/>
        <bgColor indexed="64"/>
      </patternFill>
    </fill>
    <fill>
      <patternFill patternType="solid">
        <fgColor theme="6" tint="0.79998168889431442"/>
        <bgColor indexed="64"/>
      </patternFill>
    </fill>
    <fill>
      <patternFill patternType="solid">
        <fgColor theme="6" tint="0.59996337778862885"/>
        <bgColor indexed="64"/>
      </patternFill>
    </fill>
    <fill>
      <patternFill patternType="solid">
        <fgColor rgb="FFE8FFB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6F7BD"/>
        <bgColor indexed="64"/>
      </patternFill>
    </fill>
    <fill>
      <patternFill patternType="solid">
        <fgColor theme="9" tint="-0.24994659260841701"/>
        <bgColor indexed="64"/>
      </patternFill>
    </fill>
    <fill>
      <patternFill patternType="solid">
        <fgColor rgb="FFFFFFFF"/>
        <bgColor indexed="64"/>
      </patternFill>
    </fill>
    <fill>
      <patternFill patternType="solid">
        <fgColor rgb="FF010101"/>
        <bgColor indexed="64"/>
      </patternFill>
    </fill>
    <fill>
      <patternFill patternType="solid">
        <fgColor rgb="FFAEAEAE"/>
        <bgColor indexed="64"/>
      </patternFill>
    </fill>
    <fill>
      <patternFill patternType="solid">
        <fgColor theme="1"/>
        <bgColor indexed="64"/>
      </patternFill>
    </fill>
    <fill>
      <patternFill patternType="solid">
        <fgColor theme="2" tint="-0.89996032593768116"/>
        <bgColor indexed="64"/>
      </patternFill>
    </fill>
    <fill>
      <gradientFill degree="90">
        <stop position="0">
          <color theme="8" tint="-0.25098422193060094"/>
        </stop>
        <stop position="0.5">
          <color theme="0"/>
        </stop>
        <stop position="1">
          <color theme="8" tint="-0.25098422193060094"/>
        </stop>
      </gradientFill>
    </fill>
    <fill>
      <patternFill patternType="solid">
        <fgColor rgb="FFD1F5F7"/>
        <bgColor indexed="64"/>
      </patternFill>
    </fill>
    <fill>
      <patternFill patternType="solid">
        <fgColor rgb="FF1F497D"/>
        <bgColor indexed="64"/>
      </patternFill>
    </fill>
    <fill>
      <patternFill patternType="solid">
        <fgColor theme="0"/>
        <bgColor auto="1"/>
      </patternFill>
    </fill>
    <fill>
      <patternFill patternType="solid">
        <fgColor rgb="FFD9B08C"/>
        <bgColor indexed="64"/>
      </patternFill>
    </fill>
    <fill>
      <patternFill patternType="solid">
        <fgColor rgb="FFD1E8E2"/>
        <bgColor indexed="64"/>
      </patternFill>
    </fill>
    <fill>
      <patternFill patternType="solid">
        <fgColor theme="0" tint="-0.14996795556505021"/>
        <bgColor indexed="64"/>
      </patternFill>
    </fill>
    <fill>
      <patternFill patternType="solid">
        <fgColor rgb="FFE3E0CF"/>
        <bgColor indexed="64"/>
      </patternFill>
    </fill>
    <fill>
      <patternFill patternType="solid">
        <fgColor rgb="FF9FA8A3"/>
        <bgColor indexed="64"/>
      </patternFill>
    </fill>
    <fill>
      <patternFill patternType="solid">
        <fgColor rgb="FFC5D5CD"/>
        <bgColor indexed="64"/>
      </patternFill>
    </fill>
    <fill>
      <patternFill patternType="solid">
        <fgColor rgb="FFF0F8FA"/>
        <bgColor indexed="64"/>
      </patternFill>
    </fill>
    <fill>
      <patternFill patternType="solid">
        <fgColor rgb="FFC7CBC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diagonal/>
    </border>
    <border>
      <left/>
      <right style="thin">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2C3531"/>
      </left>
      <right style="thin">
        <color rgb="FF2C3531"/>
      </right>
      <top style="thin">
        <color rgb="FF2C3531"/>
      </top>
      <bottom style="thin">
        <color rgb="FF2C3531"/>
      </bottom>
      <diagonal/>
    </border>
    <border>
      <left/>
      <right style="medium">
        <color indexed="64"/>
      </right>
      <top/>
      <bottom style="medium">
        <color indexed="64"/>
      </bottom>
      <diagonal/>
    </border>
    <border>
      <left style="thin">
        <color rgb="FF2C3531"/>
      </left>
      <right/>
      <top style="thin">
        <color rgb="FF2C3531"/>
      </top>
      <bottom style="thin">
        <color rgb="FF2C3531"/>
      </bottom>
      <diagonal/>
    </border>
    <border>
      <left/>
      <right style="thin">
        <color rgb="FF2C3531"/>
      </right>
      <top style="thin">
        <color rgb="FF2C3531"/>
      </top>
      <bottom style="thin">
        <color rgb="FF2C3531"/>
      </bottom>
      <diagonal/>
    </border>
    <border>
      <left/>
      <right/>
      <top style="thin">
        <color rgb="FF2C3531"/>
      </top>
      <bottom style="thin">
        <color rgb="FF2C353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4" fillId="0" borderId="0" applyNumberFormat="0" applyFill="0" applyBorder="0" applyAlignment="0" applyProtection="0">
      <alignment vertical="top"/>
      <protection locked="0"/>
    </xf>
    <xf numFmtId="9" fontId="50" fillId="0" borderId="0" applyFont="0" applyFill="0" applyBorder="0" applyAlignment="0" applyProtection="0"/>
  </cellStyleXfs>
  <cellXfs count="1028">
    <xf numFmtId="0" fontId="0" fillId="0" borderId="0" xfId="0"/>
    <xf numFmtId="0" fontId="0" fillId="2" borderId="0" xfId="0" applyFill="1"/>
    <xf numFmtId="0" fontId="5" fillId="0" borderId="19" xfId="0" applyFont="1" applyBorder="1"/>
    <xf numFmtId="0" fontId="5" fillId="0" borderId="0" xfId="0" applyFont="1"/>
    <xf numFmtId="0" fontId="15" fillId="0" borderId="0" xfId="0" applyFont="1"/>
    <xf numFmtId="0" fontId="0" fillId="0" borderId="0" xfId="0" applyAlignment="1">
      <alignment horizontal="center"/>
    </xf>
    <xf numFmtId="0" fontId="0" fillId="4" borderId="0" xfId="0" applyFill="1"/>
    <xf numFmtId="0" fontId="15" fillId="4" borderId="0" xfId="0" applyFont="1" applyFill="1"/>
    <xf numFmtId="17" fontId="4" fillId="0" borderId="0" xfId="0" applyNumberFormat="1" applyFont="1" applyAlignment="1">
      <alignment horizontal="center" wrapText="1"/>
    </xf>
    <xf numFmtId="0" fontId="5" fillId="0" borderId="1" xfId="0" applyFont="1" applyBorder="1"/>
    <xf numFmtId="0" fontId="15" fillId="6" borderId="1" xfId="0" applyFont="1" applyFill="1" applyBorder="1"/>
    <xf numFmtId="0" fontId="12" fillId="6" borderId="1" xfId="0" applyFont="1" applyFill="1" applyBorder="1"/>
    <xf numFmtId="0" fontId="0" fillId="7" borderId="0" xfId="0" applyFill="1"/>
    <xf numFmtId="0" fontId="15" fillId="7" borderId="0" xfId="0" applyFont="1" applyFill="1"/>
    <xf numFmtId="0" fontId="10" fillId="0" borderId="1" xfId="0" applyFont="1" applyBorder="1" applyAlignment="1">
      <alignment horizontal="right"/>
    </xf>
    <xf numFmtId="0" fontId="5" fillId="5" borderId="1" xfId="0" applyFont="1" applyFill="1" applyBorder="1"/>
    <xf numFmtId="1" fontId="15" fillId="6" borderId="1" xfId="0" applyNumberFormat="1" applyFont="1" applyFill="1" applyBorder="1"/>
    <xf numFmtId="0" fontId="15" fillId="0" borderId="11" xfId="0" applyFont="1" applyBorder="1"/>
    <xf numFmtId="0" fontId="15" fillId="0" borderId="7" xfId="0" applyFont="1" applyBorder="1"/>
    <xf numFmtId="1" fontId="12" fillId="6" borderId="1" xfId="0" applyNumberFormat="1" applyFont="1" applyFill="1" applyBorder="1"/>
    <xf numFmtId="0" fontId="12" fillId="0" borderId="4" xfId="0" applyFont="1" applyBorder="1"/>
    <xf numFmtId="0" fontId="5" fillId="5" borderId="4" xfId="0" applyFont="1" applyFill="1" applyBorder="1"/>
    <xf numFmtId="0" fontId="4" fillId="0" borderId="0" xfId="0" applyFont="1"/>
    <xf numFmtId="0" fontId="0" fillId="5" borderId="8" xfId="0" applyFill="1" applyBorder="1"/>
    <xf numFmtId="0" fontId="12" fillId="5" borderId="1" xfId="0" applyFont="1" applyFill="1" applyBorder="1"/>
    <xf numFmtId="0" fontId="0" fillId="5" borderId="0" xfId="0" applyFill="1"/>
    <xf numFmtId="0" fontId="0" fillId="5" borderId="32" xfId="0" applyFill="1" applyBorder="1"/>
    <xf numFmtId="0" fontId="0" fillId="5" borderId="1" xfId="0" applyFill="1" applyBorder="1"/>
    <xf numFmtId="0" fontId="0" fillId="13" borderId="0" xfId="0" applyFill="1"/>
    <xf numFmtId="0" fontId="0" fillId="14" borderId="0" xfId="0" applyFill="1"/>
    <xf numFmtId="18" fontId="0" fillId="5" borderId="2" xfId="0" applyNumberFormat="1" applyFill="1" applyBorder="1"/>
    <xf numFmtId="0" fontId="0" fillId="5" borderId="3" xfId="0" applyFill="1" applyBorder="1"/>
    <xf numFmtId="0" fontId="0" fillId="5" borderId="4" xfId="0" applyFill="1" applyBorder="1"/>
    <xf numFmtId="0" fontId="0" fillId="5" borderId="36" xfId="0" applyFill="1" applyBorder="1"/>
    <xf numFmtId="0" fontId="0" fillId="5" borderId="29" xfId="0" applyFill="1" applyBorder="1"/>
    <xf numFmtId="0" fontId="0" fillId="5" borderId="1" xfId="0" applyFill="1" applyBorder="1" applyAlignment="1">
      <alignment horizontal="right"/>
    </xf>
    <xf numFmtId="0" fontId="0" fillId="5" borderId="1" xfId="0" applyFill="1" applyBorder="1" applyAlignment="1">
      <alignment horizontal="left"/>
    </xf>
    <xf numFmtId="1" fontId="0" fillId="5" borderId="1" xfId="0" applyNumberFormat="1" applyFill="1" applyBorder="1"/>
    <xf numFmtId="0" fontId="3" fillId="5" borderId="1" xfId="0" applyFont="1" applyFill="1" applyBorder="1"/>
    <xf numFmtId="1" fontId="3" fillId="5" borderId="1" xfId="0" applyNumberFormat="1" applyFont="1" applyFill="1" applyBorder="1"/>
    <xf numFmtId="1" fontId="10" fillId="5" borderId="1" xfId="0" applyNumberFormat="1" applyFont="1" applyFill="1" applyBorder="1"/>
    <xf numFmtId="0" fontId="0" fillId="3" borderId="0" xfId="0" applyFill="1"/>
    <xf numFmtId="0" fontId="5" fillId="5" borderId="10" xfId="0" applyFont="1" applyFill="1" applyBorder="1"/>
    <xf numFmtId="0" fontId="15" fillId="5" borderId="11" xfId="0" applyFont="1" applyFill="1" applyBorder="1"/>
    <xf numFmtId="0" fontId="5" fillId="5" borderId="9" xfId="0" applyFont="1" applyFill="1" applyBorder="1"/>
    <xf numFmtId="0" fontId="5" fillId="5" borderId="19" xfId="0" applyFont="1" applyFill="1" applyBorder="1"/>
    <xf numFmtId="0" fontId="15" fillId="5" borderId="2" xfId="0" applyFont="1" applyFill="1" applyBorder="1"/>
    <xf numFmtId="0" fontId="15" fillId="5" borderId="7" xfId="0" applyFont="1" applyFill="1" applyBorder="1"/>
    <xf numFmtId="0" fontId="15" fillId="5" borderId="5" xfId="0" applyFont="1" applyFill="1" applyBorder="1" applyAlignment="1">
      <alignment horizontal="right"/>
    </xf>
    <xf numFmtId="0" fontId="15" fillId="5" borderId="13" xfId="0" applyFont="1" applyFill="1" applyBorder="1" applyAlignment="1">
      <alignment horizontal="right"/>
    </xf>
    <xf numFmtId="0" fontId="15" fillId="5" borderId="35" xfId="0" applyFont="1" applyFill="1" applyBorder="1"/>
    <xf numFmtId="0" fontId="15" fillId="5" borderId="16" xfId="0" applyFont="1" applyFill="1" applyBorder="1" applyAlignment="1">
      <alignment horizontal="left"/>
    </xf>
    <xf numFmtId="0" fontId="15" fillId="5" borderId="5" xfId="0" applyFont="1" applyFill="1" applyBorder="1" applyAlignment="1">
      <alignment horizontal="left"/>
    </xf>
    <xf numFmtId="0" fontId="15" fillId="5" borderId="13" xfId="0" applyFont="1" applyFill="1" applyBorder="1"/>
    <xf numFmtId="0" fontId="15" fillId="5" borderId="16" xfId="0" applyFont="1" applyFill="1" applyBorder="1"/>
    <xf numFmtId="0" fontId="15" fillId="5" borderId="15" xfId="0" applyFont="1" applyFill="1" applyBorder="1"/>
    <xf numFmtId="0" fontId="15" fillId="5" borderId="13" xfId="0" applyFont="1" applyFill="1" applyBorder="1" applyAlignment="1">
      <alignment horizontal="left"/>
    </xf>
    <xf numFmtId="0" fontId="15" fillId="5" borderId="5" xfId="0" applyFont="1" applyFill="1" applyBorder="1"/>
    <xf numFmtId="0" fontId="15" fillId="5" borderId="1" xfId="0" applyFont="1" applyFill="1" applyBorder="1"/>
    <xf numFmtId="0" fontId="12" fillId="5" borderId="9" xfId="0" applyFont="1" applyFill="1" applyBorder="1"/>
    <xf numFmtId="0" fontId="12" fillId="5" borderId="19" xfId="0" applyFont="1" applyFill="1" applyBorder="1"/>
    <xf numFmtId="0" fontId="15" fillId="15" borderId="0" xfId="0" applyFont="1" applyFill="1"/>
    <xf numFmtId="0" fontId="10" fillId="15" borderId="0" xfId="0" applyFont="1" applyFill="1"/>
    <xf numFmtId="0" fontId="5" fillId="15" borderId="0" xfId="0" applyFont="1" applyFill="1"/>
    <xf numFmtId="0" fontId="15" fillId="15" borderId="1" xfId="0" applyFont="1" applyFill="1" applyBorder="1" applyAlignment="1">
      <alignment horizontal="center"/>
    </xf>
    <xf numFmtId="17" fontId="4" fillId="15" borderId="0" xfId="0" applyNumberFormat="1" applyFont="1" applyFill="1" applyAlignment="1">
      <alignment horizontal="center" wrapText="1"/>
    </xf>
    <xf numFmtId="0" fontId="12" fillId="15" borderId="0" xfId="0" applyFont="1" applyFill="1"/>
    <xf numFmtId="0" fontId="10" fillId="15" borderId="1" xfId="0" applyFont="1" applyFill="1" applyBorder="1" applyAlignment="1">
      <alignment horizontal="center" vertical="center"/>
    </xf>
    <xf numFmtId="0" fontId="5" fillId="15" borderId="1" xfId="0" applyFont="1" applyFill="1" applyBorder="1" applyAlignment="1">
      <alignment horizontal="center" vertical="center"/>
    </xf>
    <xf numFmtId="0" fontId="0" fillId="15" borderId="0" xfId="0" applyFill="1"/>
    <xf numFmtId="0" fontId="15" fillId="15" borderId="1" xfId="0" applyFont="1" applyFill="1" applyBorder="1" applyAlignment="1">
      <alignment horizontal="center" vertical="center"/>
    </xf>
    <xf numFmtId="0" fontId="5" fillId="10" borderId="1" xfId="0" applyFont="1" applyFill="1" applyBorder="1" applyAlignment="1" applyProtection="1">
      <alignment horizontal="center"/>
      <protection locked="0"/>
    </xf>
    <xf numFmtId="0" fontId="0" fillId="5" borderId="12" xfId="0" applyFill="1" applyBorder="1"/>
    <xf numFmtId="0" fontId="0" fillId="5" borderId="11" xfId="0" applyFill="1" applyBorder="1"/>
    <xf numFmtId="0" fontId="0" fillId="5" borderId="6" xfId="0" applyFill="1" applyBorder="1"/>
    <xf numFmtId="0" fontId="0" fillId="5" borderId="24" xfId="0" applyFill="1" applyBorder="1"/>
    <xf numFmtId="0" fontId="0" fillId="5" borderId="7" xfId="0" applyFill="1" applyBorder="1"/>
    <xf numFmtId="18" fontId="0" fillId="5" borderId="5" xfId="0" applyNumberFormat="1" applyFill="1" applyBorder="1"/>
    <xf numFmtId="0" fontId="0" fillId="5" borderId="38" xfId="0" applyFill="1" applyBorder="1"/>
    <xf numFmtId="0" fontId="0" fillId="5" borderId="39" xfId="0" applyFill="1" applyBorder="1"/>
    <xf numFmtId="0" fontId="0" fillId="5" borderId="19" xfId="0" applyFill="1" applyBorder="1"/>
    <xf numFmtId="0" fontId="0" fillId="5" borderId="10" xfId="0" applyFill="1" applyBorder="1"/>
    <xf numFmtId="0" fontId="0" fillId="16" borderId="0" xfId="0" applyFill="1"/>
    <xf numFmtId="0" fontId="0" fillId="5" borderId="0" xfId="0" applyFill="1" applyAlignment="1">
      <alignment horizontal="center"/>
    </xf>
    <xf numFmtId="0" fontId="0" fillId="5" borderId="5" xfId="0" applyFill="1" applyBorder="1"/>
    <xf numFmtId="0" fontId="0" fillId="5" borderId="1" xfId="0" applyFill="1" applyBorder="1" applyAlignment="1">
      <alignment wrapText="1"/>
    </xf>
    <xf numFmtId="0" fontId="0" fillId="5" borderId="1" xfId="0" applyFill="1" applyBorder="1" applyAlignment="1">
      <alignment horizontal="center" vertical="center" wrapText="1"/>
    </xf>
    <xf numFmtId="49" fontId="0" fillId="5" borderId="1" xfId="0" applyNumberFormat="1" applyFill="1" applyBorder="1" applyAlignment="1">
      <alignment horizontal="center"/>
    </xf>
    <xf numFmtId="0" fontId="0" fillId="5" borderId="2" xfId="0" applyFill="1" applyBorder="1" applyAlignment="1">
      <alignment horizontal="center"/>
    </xf>
    <xf numFmtId="0" fontId="0" fillId="5" borderId="2" xfId="0" applyFill="1" applyBorder="1"/>
    <xf numFmtId="0" fontId="0" fillId="5" borderId="32" xfId="0" applyFill="1" applyBorder="1" applyAlignment="1">
      <alignment horizontal="center"/>
    </xf>
    <xf numFmtId="0" fontId="0" fillId="11" borderId="0" xfId="0" applyFill="1"/>
    <xf numFmtId="1" fontId="0" fillId="5" borderId="2" xfId="0" applyNumberFormat="1" applyFill="1" applyBorder="1" applyAlignment="1">
      <alignment horizontal="center"/>
    </xf>
    <xf numFmtId="1" fontId="0" fillId="5" borderId="5" xfId="0" applyNumberFormat="1" applyFill="1" applyBorder="1" applyAlignment="1">
      <alignment horizontal="center"/>
    </xf>
    <xf numFmtId="1" fontId="0" fillId="5" borderId="32" xfId="0" applyNumberFormat="1" applyFill="1" applyBorder="1" applyAlignment="1">
      <alignment horizontal="center"/>
    </xf>
    <xf numFmtId="1" fontId="3" fillId="5" borderId="5" xfId="0" applyNumberFormat="1" applyFont="1" applyFill="1" applyBorder="1" applyAlignment="1">
      <alignment horizontal="center"/>
    </xf>
    <xf numFmtId="1" fontId="3" fillId="5" borderId="2" xfId="0" applyNumberFormat="1" applyFont="1" applyFill="1" applyBorder="1" applyAlignment="1">
      <alignment horizontal="center"/>
    </xf>
    <xf numFmtId="1" fontId="3" fillId="5" borderId="32" xfId="0" applyNumberFormat="1" applyFont="1" applyFill="1" applyBorder="1" applyAlignment="1">
      <alignment horizontal="center"/>
    </xf>
    <xf numFmtId="0" fontId="5" fillId="15" borderId="1" xfId="0" applyFont="1" applyFill="1" applyBorder="1" applyAlignment="1">
      <alignment horizontal="center"/>
    </xf>
    <xf numFmtId="0" fontId="10" fillId="15" borderId="1" xfId="0" applyFont="1" applyFill="1" applyBorder="1" applyAlignment="1">
      <alignment horizontal="center"/>
    </xf>
    <xf numFmtId="0" fontId="15" fillId="5" borderId="0" xfId="0" applyFont="1" applyFill="1"/>
    <xf numFmtId="0" fontId="15" fillId="5" borderId="18" xfId="0" applyFont="1" applyFill="1" applyBorder="1"/>
    <xf numFmtId="0" fontId="15" fillId="5" borderId="23" xfId="0" applyFont="1" applyFill="1" applyBorder="1"/>
    <xf numFmtId="0" fontId="3" fillId="15" borderId="1" xfId="0" applyFont="1" applyFill="1" applyBorder="1" applyAlignment="1">
      <alignment horizontal="center" vertical="center"/>
    </xf>
    <xf numFmtId="0" fontId="5" fillId="15" borderId="0" xfId="0" applyFont="1" applyFill="1" applyAlignment="1">
      <alignment horizontal="center" vertical="center"/>
    </xf>
    <xf numFmtId="0" fontId="12" fillId="15" borderId="1" xfId="0" applyFont="1" applyFill="1" applyBorder="1" applyAlignment="1">
      <alignment horizontal="center" vertical="center"/>
    </xf>
    <xf numFmtId="0" fontId="0" fillId="0" borderId="0" xfId="0" applyAlignment="1">
      <alignment horizontal="center" vertical="center"/>
    </xf>
    <xf numFmtId="0" fontId="0" fillId="15" borderId="0" xfId="0" applyFill="1" applyAlignment="1">
      <alignment horizontal="center" vertical="center"/>
    </xf>
    <xf numFmtId="0" fontId="15" fillId="5" borderId="14" xfId="0" applyFont="1" applyFill="1" applyBorder="1"/>
    <xf numFmtId="0" fontId="0" fillId="14" borderId="0" xfId="0" applyFill="1" applyAlignment="1">
      <alignment horizontal="center" vertical="center"/>
    </xf>
    <xf numFmtId="0" fontId="17" fillId="14" borderId="0" xfId="0" applyFont="1" applyFill="1"/>
    <xf numFmtId="1" fontId="0" fillId="14" borderId="0" xfId="0" applyNumberFormat="1" applyFill="1"/>
    <xf numFmtId="0" fontId="21" fillId="19" borderId="1" xfId="0" applyFont="1" applyFill="1" applyBorder="1" applyAlignment="1">
      <alignment vertical="center" wrapText="1"/>
    </xf>
    <xf numFmtId="0" fontId="21" fillId="19"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xf numFmtId="0" fontId="12" fillId="0" borderId="1" xfId="0" applyFont="1" applyBorder="1"/>
    <xf numFmtId="0" fontId="0" fillId="16" borderId="1" xfId="0" applyFill="1" applyBorder="1"/>
    <xf numFmtId="0" fontId="32" fillId="0" borderId="0" xfId="0" applyFont="1"/>
    <xf numFmtId="0" fontId="0" fillId="19" borderId="0" xfId="0" applyFill="1"/>
    <xf numFmtId="0" fontId="32" fillId="0" borderId="0" xfId="0" applyFont="1" applyAlignment="1">
      <alignment vertical="center"/>
    </xf>
    <xf numFmtId="9" fontId="0" fillId="16" borderId="1" xfId="0" applyNumberFormat="1" applyFill="1" applyBorder="1"/>
    <xf numFmtId="0" fontId="21" fillId="16" borderId="1" xfId="0" applyFont="1" applyFill="1" applyBorder="1"/>
    <xf numFmtId="0" fontId="3" fillId="16" borderId="1" xfId="0" applyFont="1" applyFill="1" applyBorder="1"/>
    <xf numFmtId="0" fontId="0" fillId="16" borderId="10" xfId="0" applyFill="1" applyBorder="1" applyAlignment="1">
      <alignment horizontal="center"/>
    </xf>
    <xf numFmtId="0" fontId="0" fillId="19" borderId="3" xfId="0" applyFill="1" applyBorder="1" applyAlignment="1">
      <alignment horizontal="center" vertical="center"/>
    </xf>
    <xf numFmtId="0" fontId="0" fillId="19" borderId="12" xfId="0" applyFill="1" applyBorder="1" applyAlignment="1">
      <alignment horizontal="center" vertical="center"/>
    </xf>
    <xf numFmtId="0" fontId="0" fillId="19" borderId="9" xfId="0" applyFill="1" applyBorder="1" applyAlignment="1">
      <alignment horizontal="center" vertical="center"/>
    </xf>
    <xf numFmtId="0" fontId="0" fillId="5" borderId="4" xfId="0" applyFill="1" applyBorder="1" applyAlignment="1">
      <alignment horizontal="center"/>
    </xf>
    <xf numFmtId="0" fontId="0" fillId="5" borderId="7" xfId="0" applyFill="1" applyBorder="1" applyAlignment="1">
      <alignment horizontal="center"/>
    </xf>
    <xf numFmtId="0" fontId="0" fillId="19" borderId="4" xfId="0" applyFill="1" applyBorder="1"/>
    <xf numFmtId="0" fontId="0" fillId="19" borderId="12" xfId="0" applyFill="1" applyBorder="1"/>
    <xf numFmtId="0" fontId="0" fillId="14" borderId="1" xfId="0" applyFill="1" applyBorder="1"/>
    <xf numFmtId="0" fontId="0" fillId="14" borderId="32" xfId="0" applyFill="1" applyBorder="1"/>
    <xf numFmtId="0" fontId="0" fillId="14" borderId="0" xfId="0" applyFill="1" applyAlignment="1">
      <alignment horizontal="center"/>
    </xf>
    <xf numFmtId="9" fontId="0" fillId="14" borderId="0" xfId="0" applyNumberFormat="1" applyFill="1"/>
    <xf numFmtId="0" fontId="0" fillId="14" borderId="10" xfId="0" applyFill="1" applyBorder="1" applyAlignment="1">
      <alignment horizontal="center"/>
    </xf>
    <xf numFmtId="0" fontId="21" fillId="14" borderId="0" xfId="0" applyFont="1" applyFill="1"/>
    <xf numFmtId="0" fontId="3" fillId="14" borderId="1" xfId="0" applyFont="1" applyFill="1" applyBorder="1"/>
    <xf numFmtId="0" fontId="8" fillId="20" borderId="0" xfId="0" applyFont="1" applyFill="1" applyAlignment="1">
      <alignment horizontal="center" vertical="center"/>
    </xf>
    <xf numFmtId="0" fontId="8" fillId="14" borderId="0" xfId="0" applyFont="1" applyFill="1" applyAlignment="1">
      <alignment horizontal="center" vertical="center"/>
    </xf>
    <xf numFmtId="0" fontId="15" fillId="14" borderId="0" xfId="0" applyFont="1" applyFill="1"/>
    <xf numFmtId="0" fontId="0" fillId="20" borderId="0" xfId="0" applyFill="1"/>
    <xf numFmtId="0" fontId="3" fillId="5" borderId="0" xfId="0" applyFont="1" applyFill="1" applyAlignment="1">
      <alignment horizontal="center"/>
    </xf>
    <xf numFmtId="0" fontId="54" fillId="5" borderId="0" xfId="0" applyFont="1" applyFill="1" applyAlignment="1">
      <alignment horizontal="left" vertical="center"/>
    </xf>
    <xf numFmtId="0" fontId="3" fillId="5" borderId="0" xfId="0" applyFont="1" applyFill="1"/>
    <xf numFmtId="0" fontId="54" fillId="5" borderId="0" xfId="0" applyFont="1" applyFill="1" applyAlignment="1">
      <alignment vertical="center"/>
    </xf>
    <xf numFmtId="0" fontId="10" fillId="5" borderId="0" xfId="0" applyFont="1" applyFill="1" applyAlignment="1">
      <alignment horizontal="center"/>
    </xf>
    <xf numFmtId="0" fontId="12" fillId="5" borderId="0" xfId="0" applyFont="1" applyFill="1" applyAlignment="1">
      <alignment vertical="center"/>
    </xf>
    <xf numFmtId="0" fontId="10" fillId="5" borderId="0" xfId="0" applyFont="1" applyFill="1" applyAlignment="1">
      <alignment vertical="center"/>
    </xf>
    <xf numFmtId="0" fontId="43" fillId="5" borderId="0" xfId="0" applyFont="1" applyFill="1" applyAlignment="1">
      <alignment horizontal="center"/>
    </xf>
    <xf numFmtId="1" fontId="10" fillId="5" borderId="0" xfId="0" applyNumberFormat="1" applyFont="1" applyFill="1" applyAlignment="1">
      <alignment horizontal="center"/>
    </xf>
    <xf numFmtId="0" fontId="0" fillId="22" borderId="0" xfId="0" applyFill="1"/>
    <xf numFmtId="0" fontId="15" fillId="22" borderId="0" xfId="0" applyFont="1" applyFill="1"/>
    <xf numFmtId="0" fontId="0" fillId="22" borderId="0" xfId="0" applyFill="1" applyAlignment="1">
      <alignment horizontal="center"/>
    </xf>
    <xf numFmtId="0" fontId="0" fillId="0" borderId="10" xfId="0" applyBorder="1"/>
    <xf numFmtId="0" fontId="15" fillId="0" borderId="10" xfId="0" applyFont="1" applyBorder="1"/>
    <xf numFmtId="0" fontId="0" fillId="16" borderId="1" xfId="0" applyFill="1" applyBorder="1" applyAlignment="1">
      <alignment horizontal="center"/>
    </xf>
    <xf numFmtId="0" fontId="21" fillId="16" borderId="1" xfId="0" applyFont="1" applyFill="1" applyBorder="1" applyAlignment="1">
      <alignment horizontal="center"/>
    </xf>
    <xf numFmtId="0" fontId="3" fillId="16" borderId="1" xfId="0" applyFont="1" applyFill="1" applyBorder="1" applyAlignment="1">
      <alignment horizontal="center"/>
    </xf>
    <xf numFmtId="0" fontId="3" fillId="16" borderId="10" xfId="0" applyFont="1" applyFill="1" applyBorder="1" applyAlignment="1">
      <alignment horizontal="center"/>
    </xf>
    <xf numFmtId="1" fontId="0" fillId="16" borderId="1" xfId="0" applyNumberFormat="1" applyFill="1" applyBorder="1"/>
    <xf numFmtId="0" fontId="31" fillId="14" borderId="0" xfId="0" applyFont="1" applyFill="1"/>
    <xf numFmtId="0" fontId="0" fillId="14" borderId="1" xfId="0" applyFill="1" applyBorder="1" applyAlignment="1">
      <alignment horizontal="center"/>
    </xf>
    <xf numFmtId="0" fontId="0" fillId="14" borderId="1" xfId="0" applyFill="1" applyBorder="1" applyAlignment="1">
      <alignment horizontal="right"/>
    </xf>
    <xf numFmtId="0" fontId="3" fillId="14" borderId="0" xfId="0" applyFont="1" applyFill="1"/>
    <xf numFmtId="0" fontId="3" fillId="14" borderId="1" xfId="0" applyFont="1" applyFill="1" applyBorder="1" applyAlignment="1">
      <alignment horizontal="right"/>
    </xf>
    <xf numFmtId="9" fontId="0" fillId="14" borderId="1" xfId="0" applyNumberFormat="1" applyFill="1" applyBorder="1"/>
    <xf numFmtId="0" fontId="21" fillId="14" borderId="1" xfId="0" applyFont="1" applyFill="1" applyBorder="1"/>
    <xf numFmtId="0" fontId="21" fillId="14" borderId="1" xfId="0" applyFont="1" applyFill="1" applyBorder="1" applyAlignment="1">
      <alignment horizontal="center"/>
    </xf>
    <xf numFmtId="0" fontId="3" fillId="14" borderId="10" xfId="0" applyFont="1" applyFill="1" applyBorder="1" applyAlignment="1">
      <alignment horizontal="center"/>
    </xf>
    <xf numFmtId="0" fontId="3" fillId="14" borderId="1" xfId="0" applyFont="1" applyFill="1" applyBorder="1" applyAlignment="1">
      <alignment horizontal="center"/>
    </xf>
    <xf numFmtId="0" fontId="0" fillId="26" borderId="5" xfId="0" applyFill="1" applyBorder="1"/>
    <xf numFmtId="0" fontId="0" fillId="26" borderId="24" xfId="0" applyFill="1" applyBorder="1"/>
    <xf numFmtId="0" fontId="0" fillId="26" borderId="0" xfId="0" applyFill="1"/>
    <xf numFmtId="0" fontId="5" fillId="14" borderId="0" xfId="0" applyFont="1" applyFill="1"/>
    <xf numFmtId="9" fontId="15" fillId="14" borderId="0" xfId="0" applyNumberFormat="1" applyFont="1" applyFill="1"/>
    <xf numFmtId="0" fontId="4" fillId="14" borderId="0" xfId="0" applyFont="1" applyFill="1"/>
    <xf numFmtId="1" fontId="17" fillId="14" borderId="0" xfId="0" applyNumberFormat="1" applyFont="1" applyFill="1"/>
    <xf numFmtId="0" fontId="15" fillId="14" borderId="1" xfId="0" applyFont="1" applyFill="1" applyBorder="1"/>
    <xf numFmtId="0" fontId="15" fillId="14" borderId="2" xfId="0" applyFont="1" applyFill="1" applyBorder="1"/>
    <xf numFmtId="0" fontId="15" fillId="14" borderId="9" xfId="0" applyFont="1" applyFill="1" applyBorder="1"/>
    <xf numFmtId="0" fontId="15" fillId="14" borderId="22" xfId="0" applyFont="1" applyFill="1" applyBorder="1"/>
    <xf numFmtId="1" fontId="15" fillId="14" borderId="0" xfId="0" applyNumberFormat="1" applyFont="1" applyFill="1"/>
    <xf numFmtId="0" fontId="10" fillId="5" borderId="1" xfId="0" applyFont="1" applyFill="1" applyBorder="1" applyAlignment="1">
      <alignment horizontal="center" vertical="center"/>
    </xf>
    <xf numFmtId="0" fontId="5" fillId="5" borderId="1" xfId="0" applyFont="1" applyFill="1" applyBorder="1" applyAlignment="1">
      <alignment horizontal="center" vertical="center"/>
    </xf>
    <xf numFmtId="1" fontId="0" fillId="14" borderId="1" xfId="0" applyNumberFormat="1" applyFill="1" applyBorder="1"/>
    <xf numFmtId="1" fontId="3" fillId="14" borderId="1" xfId="0" applyNumberFormat="1" applyFont="1" applyFill="1" applyBorder="1"/>
    <xf numFmtId="0" fontId="12" fillId="14" borderId="0" xfId="0" applyFont="1" applyFill="1" applyAlignment="1">
      <alignment horizontal="center" vertical="center" wrapText="1"/>
    </xf>
    <xf numFmtId="0" fontId="0" fillId="0" borderId="0" xfId="0" applyAlignment="1">
      <alignment vertical="center"/>
    </xf>
    <xf numFmtId="0" fontId="24" fillId="5" borderId="43" xfId="0" applyFont="1" applyFill="1" applyBorder="1" applyAlignment="1">
      <alignment horizontal="left" vertical="center"/>
    </xf>
    <xf numFmtId="0" fontId="0" fillId="5" borderId="0" xfId="0" applyFill="1" applyAlignment="1">
      <alignment vertical="center"/>
    </xf>
    <xf numFmtId="0" fontId="0" fillId="5" borderId="43" xfId="0" applyFill="1" applyBorder="1" applyAlignment="1">
      <alignment horizontal="right" vertical="center"/>
    </xf>
    <xf numFmtId="0" fontId="3" fillId="5" borderId="43" xfId="0" applyFont="1" applyFill="1" applyBorder="1" applyAlignment="1">
      <alignment horizontal="center" vertical="center" wrapText="1"/>
    </xf>
    <xf numFmtId="164" fontId="3" fillId="5" borderId="43" xfId="0" applyNumberFormat="1" applyFont="1" applyFill="1" applyBorder="1" applyAlignment="1">
      <alignment horizontal="center" vertical="center"/>
    </xf>
    <xf numFmtId="0" fontId="25" fillId="5" borderId="43" xfId="0" applyFont="1" applyFill="1" applyBorder="1" applyAlignment="1">
      <alignment vertical="center"/>
    </xf>
    <xf numFmtId="0" fontId="3" fillId="5" borderId="43" xfId="0" applyFont="1" applyFill="1" applyBorder="1" applyAlignment="1">
      <alignment vertical="center"/>
    </xf>
    <xf numFmtId="0" fontId="22" fillId="5" borderId="43" xfId="0" applyFont="1" applyFill="1" applyBorder="1" applyAlignment="1">
      <alignment vertical="center"/>
    </xf>
    <xf numFmtId="0" fontId="49" fillId="5" borderId="43" xfId="0" applyFont="1" applyFill="1" applyBorder="1" applyAlignment="1">
      <alignment vertical="center"/>
    </xf>
    <xf numFmtId="0" fontId="0" fillId="5" borderId="43" xfId="0" applyFill="1" applyBorder="1" applyAlignment="1">
      <alignment vertical="center"/>
    </xf>
    <xf numFmtId="0" fontId="57" fillId="5" borderId="0" xfId="0" applyFont="1" applyFill="1" applyAlignment="1">
      <alignment vertical="center"/>
    </xf>
    <xf numFmtId="0" fontId="57" fillId="5" borderId="0" xfId="0" applyFont="1" applyFill="1"/>
    <xf numFmtId="0" fontId="56" fillId="5" borderId="0" xfId="0" applyFont="1" applyFill="1" applyAlignment="1">
      <alignment horizontal="left" vertical="center"/>
    </xf>
    <xf numFmtId="0" fontId="56" fillId="5" borderId="44" xfId="0" applyFont="1" applyFill="1" applyBorder="1" applyAlignment="1">
      <alignment horizontal="left" vertical="center"/>
    </xf>
    <xf numFmtId="0" fontId="7" fillId="27" borderId="0" xfId="0" applyFont="1" applyFill="1" applyAlignment="1">
      <alignment horizontal="center"/>
    </xf>
    <xf numFmtId="0" fontId="0" fillId="27" borderId="0" xfId="0" applyFill="1"/>
    <xf numFmtId="0" fontId="0" fillId="0" borderId="47" xfId="0" applyBorder="1"/>
    <xf numFmtId="0" fontId="58" fillId="5" borderId="47" xfId="0" applyFont="1" applyFill="1" applyBorder="1" applyAlignment="1">
      <alignment vertical="center"/>
    </xf>
    <xf numFmtId="0" fontId="57" fillId="5" borderId="47" xfId="0" applyFont="1" applyFill="1" applyBorder="1" applyAlignment="1">
      <alignment horizontal="left" vertical="center" wrapText="1"/>
    </xf>
    <xf numFmtId="0" fontId="59" fillId="5" borderId="47" xfId="0" applyFont="1" applyFill="1" applyBorder="1" applyAlignment="1">
      <alignment horizontal="justify" vertical="center"/>
    </xf>
    <xf numFmtId="0" fontId="57" fillId="5" borderId="47" xfId="0" applyFont="1" applyFill="1" applyBorder="1" applyAlignment="1">
      <alignment horizontal="justify" vertical="center"/>
    </xf>
    <xf numFmtId="0" fontId="57" fillId="5" borderId="47" xfId="0" applyFont="1" applyFill="1" applyBorder="1" applyAlignment="1">
      <alignment horizontal="left" vertical="center"/>
    </xf>
    <xf numFmtId="0" fontId="58" fillId="5" borderId="47" xfId="0" applyFont="1" applyFill="1" applyBorder="1" applyAlignment="1">
      <alignment horizontal="justify" vertical="center"/>
    </xf>
    <xf numFmtId="0" fontId="60" fillId="5" borderId="47" xfId="0" applyFont="1" applyFill="1" applyBorder="1" applyAlignment="1">
      <alignment horizontal="left" vertical="center" wrapText="1"/>
    </xf>
    <xf numFmtId="0" fontId="62" fillId="5" borderId="47" xfId="0" applyFont="1" applyFill="1" applyBorder="1" applyAlignment="1">
      <alignment horizontal="justify" vertical="center"/>
    </xf>
    <xf numFmtId="0" fontId="60" fillId="5" borderId="47" xfId="0" applyFont="1" applyFill="1" applyBorder="1" applyAlignment="1">
      <alignment horizontal="justify" vertical="center"/>
    </xf>
    <xf numFmtId="0" fontId="63" fillId="5" borderId="47" xfId="0" applyFont="1" applyFill="1" applyBorder="1" applyAlignment="1">
      <alignment horizontal="left" vertical="center" wrapText="1"/>
    </xf>
    <xf numFmtId="0" fontId="63" fillId="5" borderId="47" xfId="0" applyFont="1" applyFill="1" applyBorder="1" applyAlignment="1">
      <alignment horizontal="justify" vertical="center"/>
    </xf>
    <xf numFmtId="0" fontId="62" fillId="5" borderId="47" xfId="0" applyFont="1" applyFill="1" applyBorder="1" applyAlignment="1">
      <alignment vertical="center"/>
    </xf>
    <xf numFmtId="0" fontId="63" fillId="5" borderId="47" xfId="0" applyFont="1" applyFill="1" applyBorder="1" applyAlignment="1">
      <alignment horizontal="left" vertical="center" wrapText="1" indent="5"/>
    </xf>
    <xf numFmtId="0" fontId="63" fillId="5" borderId="47" xfId="0" applyFont="1" applyFill="1" applyBorder="1" applyAlignment="1">
      <alignment horizontal="left" vertical="center" indent="5"/>
    </xf>
    <xf numFmtId="0" fontId="62" fillId="5" borderId="47" xfId="0" applyFont="1" applyFill="1" applyBorder="1" applyAlignment="1">
      <alignment horizontal="left" vertical="center" wrapText="1"/>
    </xf>
    <xf numFmtId="0" fontId="0" fillId="5" borderId="47" xfId="0" applyFill="1" applyBorder="1"/>
    <xf numFmtId="0" fontId="60" fillId="5" borderId="48" xfId="0" applyFont="1" applyFill="1" applyBorder="1" applyAlignment="1">
      <alignment horizontal="left" vertical="center" wrapText="1"/>
    </xf>
    <xf numFmtId="0" fontId="0" fillId="5" borderId="19" xfId="0" applyFill="1" applyBorder="1" applyAlignment="1">
      <alignment horizontal="center" vertical="center"/>
    </xf>
    <xf numFmtId="0" fontId="0" fillId="5" borderId="9" xfId="0" applyFill="1" applyBorder="1" applyAlignment="1">
      <alignment vertical="center"/>
    </xf>
    <xf numFmtId="0" fontId="0" fillId="5" borderId="19" xfId="0" applyFill="1" applyBorder="1" applyAlignment="1">
      <alignment vertical="center"/>
    </xf>
    <xf numFmtId="49" fontId="0" fillId="5" borderId="0" xfId="0" applyNumberFormat="1" applyFill="1"/>
    <xf numFmtId="0" fontId="0" fillId="5" borderId="0" xfId="0" applyFill="1" applyAlignment="1">
      <alignment horizontal="right"/>
    </xf>
    <xf numFmtId="0" fontId="0" fillId="5" borderId="5" xfId="0" applyFill="1" applyBorder="1" applyAlignment="1">
      <alignment horizontal="center"/>
    </xf>
    <xf numFmtId="0" fontId="5" fillId="0" borderId="1" xfId="0" applyFont="1" applyBorder="1" applyAlignment="1">
      <alignment horizontal="right" vertical="center"/>
    </xf>
    <xf numFmtId="0" fontId="15" fillId="0" borderId="0" xfId="0" applyFont="1" applyAlignment="1">
      <alignment horizontal="center"/>
    </xf>
    <xf numFmtId="0" fontId="10" fillId="0" borderId="1" xfId="0" applyFont="1" applyBorder="1" applyAlignment="1">
      <alignment horizontal="center" vertical="center"/>
    </xf>
    <xf numFmtId="0" fontId="0" fillId="19" borderId="0" xfId="0" applyFill="1" applyAlignment="1">
      <alignment horizontal="center"/>
    </xf>
    <xf numFmtId="0" fontId="3" fillId="0" borderId="0" xfId="0" applyFont="1"/>
    <xf numFmtId="0" fontId="12" fillId="19" borderId="0" xfId="0" applyFont="1" applyFill="1" applyAlignment="1">
      <alignment horizontal="center"/>
    </xf>
    <xf numFmtId="0" fontId="15" fillId="19" borderId="0" xfId="0" applyFont="1" applyFill="1" applyAlignment="1">
      <alignment horizontal="center"/>
    </xf>
    <xf numFmtId="0" fontId="0" fillId="19" borderId="0" xfId="0" applyFill="1" applyAlignment="1">
      <alignment horizontal="center" vertical="center"/>
    </xf>
    <xf numFmtId="0" fontId="15" fillId="0" borderId="4" xfId="0" applyFont="1" applyBorder="1"/>
    <xf numFmtId="0" fontId="10" fillId="0" borderId="0" xfId="0" applyFont="1"/>
    <xf numFmtId="0" fontId="4" fillId="0" borderId="0" xfId="0" applyFont="1" applyAlignment="1">
      <alignment horizontal="center"/>
    </xf>
    <xf numFmtId="0" fontId="5" fillId="5" borderId="1" xfId="0" applyFont="1" applyFill="1" applyBorder="1" applyAlignment="1" applyProtection="1">
      <alignment horizontal="left"/>
      <protection locked="0"/>
    </xf>
    <xf numFmtId="1" fontId="15" fillId="5" borderId="1" xfId="0" applyNumberFormat="1" applyFont="1" applyFill="1" applyBorder="1" applyAlignment="1">
      <alignment horizontal="right"/>
    </xf>
    <xf numFmtId="1" fontId="12" fillId="5" borderId="1" xfId="0" applyNumberFormat="1" applyFont="1" applyFill="1" applyBorder="1" applyAlignment="1">
      <alignment horizontal="right"/>
    </xf>
    <xf numFmtId="0" fontId="15" fillId="5" borderId="1" xfId="0" applyFont="1" applyFill="1" applyBorder="1" applyAlignment="1">
      <alignment horizontal="right"/>
    </xf>
    <xf numFmtId="1" fontId="15" fillId="5" borderId="1" xfId="0" applyNumberFormat="1" applyFont="1" applyFill="1" applyBorder="1"/>
    <xf numFmtId="1" fontId="12" fillId="5" borderId="1" xfId="0" applyNumberFormat="1" applyFont="1" applyFill="1" applyBorder="1"/>
    <xf numFmtId="1" fontId="12" fillId="0" borderId="1" xfId="0" applyNumberFormat="1" applyFont="1" applyBorder="1" applyAlignment="1">
      <alignment horizontal="right"/>
    </xf>
    <xf numFmtId="1" fontId="15" fillId="0" borderId="1" xfId="0" applyNumberFormat="1" applyFont="1" applyBorder="1" applyAlignment="1">
      <alignment horizontal="right"/>
    </xf>
    <xf numFmtId="0" fontId="12" fillId="0" borderId="11" xfId="0" applyFont="1" applyBorder="1"/>
    <xf numFmtId="0" fontId="15" fillId="0" borderId="1" xfId="0" applyFont="1" applyBorder="1"/>
    <xf numFmtId="0" fontId="15" fillId="0" borderId="9" xfId="0" applyFont="1" applyBorder="1"/>
    <xf numFmtId="0" fontId="15" fillId="0" borderId="19" xfId="0" applyFont="1" applyBorder="1"/>
    <xf numFmtId="0" fontId="12" fillId="0" borderId="9" xfId="0" applyFont="1" applyBorder="1"/>
    <xf numFmtId="0" fontId="12" fillId="0" borderId="19" xfId="0" applyFont="1" applyBorder="1"/>
    <xf numFmtId="0" fontId="5" fillId="0" borderId="9" xfId="0" applyFont="1" applyBorder="1"/>
    <xf numFmtId="0" fontId="15" fillId="0" borderId="2" xfId="0" applyFont="1" applyBorder="1"/>
    <xf numFmtId="0" fontId="15" fillId="0" borderId="5" xfId="0" applyFont="1" applyBorder="1" applyAlignment="1">
      <alignment horizontal="right"/>
    </xf>
    <xf numFmtId="0" fontId="15" fillId="0" borderId="1" xfId="0" applyFont="1" applyBorder="1" applyAlignment="1">
      <alignment horizontal="right"/>
    </xf>
    <xf numFmtId="0" fontId="15" fillId="0" borderId="5" xfId="0" applyFont="1" applyBorder="1" applyAlignment="1">
      <alignment horizontal="left"/>
    </xf>
    <xf numFmtId="0" fontId="15" fillId="0" borderId="5" xfId="0" applyFont="1" applyBorder="1"/>
    <xf numFmtId="0" fontId="0" fillId="28" borderId="0" xfId="0" applyFill="1"/>
    <xf numFmtId="0" fontId="3" fillId="0" borderId="0" xfId="0" applyFont="1" applyAlignment="1">
      <alignment horizontal="center" vertical="center"/>
    </xf>
    <xf numFmtId="0" fontId="10" fillId="0" borderId="0" xfId="0" applyFont="1" applyAlignment="1">
      <alignment horizontal="center" vertical="center" wrapText="1"/>
    </xf>
    <xf numFmtId="0" fontId="6" fillId="0" borderId="0" xfId="0" applyFont="1"/>
    <xf numFmtId="0" fontId="19" fillId="0" borderId="0" xfId="0" applyFont="1" applyAlignment="1">
      <alignment horizontal="center" vertical="center"/>
    </xf>
    <xf numFmtId="0" fontId="16" fillId="0" borderId="0" xfId="1" applyFont="1" applyFill="1" applyBorder="1" applyAlignment="1" applyProtection="1">
      <alignment horizontal="center" vertical="center" wrapText="1"/>
    </xf>
    <xf numFmtId="0" fontId="0" fillId="0" borderId="2" xfId="0" applyBorder="1"/>
    <xf numFmtId="1" fontId="0" fillId="0" borderId="2" xfId="0" applyNumberFormat="1" applyBorder="1"/>
    <xf numFmtId="1" fontId="0" fillId="0" borderId="2" xfId="0" applyNumberFormat="1" applyBorder="1" applyAlignment="1">
      <alignment horizontal="left"/>
    </xf>
    <xf numFmtId="0" fontId="0" fillId="0" borderId="32" xfId="0" applyBorder="1"/>
    <xf numFmtId="0" fontId="0" fillId="0" borderId="24" xfId="0" applyBorder="1" applyAlignment="1">
      <alignment horizontal="center"/>
    </xf>
    <xf numFmtId="0" fontId="0" fillId="0" borderId="8" xfId="0" applyBorder="1" applyAlignment="1">
      <alignment horizontal="center"/>
    </xf>
    <xf numFmtId="9" fontId="0" fillId="0" borderId="0" xfId="0" applyNumberFormat="1"/>
    <xf numFmtId="1" fontId="0" fillId="0" borderId="1" xfId="0" applyNumberFormat="1" applyBorder="1"/>
    <xf numFmtId="1" fontId="0" fillId="0" borderId="0" xfId="0" applyNumberFormat="1"/>
    <xf numFmtId="0" fontId="21" fillId="0" borderId="30" xfId="0" applyFont="1" applyBorder="1"/>
    <xf numFmtId="1" fontId="0" fillId="0" borderId="31" xfId="0" applyNumberFormat="1" applyBorder="1"/>
    <xf numFmtId="0" fontId="0" fillId="0" borderId="10" xfId="0" applyBorder="1" applyAlignment="1">
      <alignment horizontal="center"/>
    </xf>
    <xf numFmtId="0" fontId="17" fillId="0" borderId="0" xfId="0" applyFont="1" applyAlignment="1">
      <alignment wrapText="1"/>
    </xf>
    <xf numFmtId="0" fontId="21" fillId="0" borderId="0" xfId="0" applyFont="1"/>
    <xf numFmtId="0" fontId="17" fillId="0" borderId="1" xfId="0" applyFont="1" applyBorder="1"/>
    <xf numFmtId="0" fontId="0" fillId="0" borderId="8" xfId="0" applyBorder="1"/>
    <xf numFmtId="0" fontId="0" fillId="0" borderId="3" xfId="0" applyBorder="1"/>
    <xf numFmtId="0" fontId="0" fillId="0" borderId="7" xfId="0" applyBorder="1"/>
    <xf numFmtId="0" fontId="0" fillId="0" borderId="5" xfId="0" applyBorder="1"/>
    <xf numFmtId="0" fontId="17" fillId="0" borderId="2" xfId="0" applyFont="1" applyBorder="1" applyAlignment="1">
      <alignment wrapText="1"/>
    </xf>
    <xf numFmtId="0" fontId="0" fillId="0" borderId="22" xfId="0" applyBorder="1"/>
    <xf numFmtId="0" fontId="0" fillId="0" borderId="29" xfId="0" applyBorder="1"/>
    <xf numFmtId="0" fontId="0" fillId="0" borderId="19" xfId="0" applyBorder="1"/>
    <xf numFmtId="0" fontId="12" fillId="0" borderId="0" xfId="0" applyFont="1" applyAlignment="1" applyProtection="1">
      <alignment horizontal="center"/>
      <protection locked="0"/>
    </xf>
    <xf numFmtId="0" fontId="30" fillId="0" borderId="0" xfId="0" applyFont="1" applyAlignment="1">
      <alignment horizontal="center" vertical="center"/>
    </xf>
    <xf numFmtId="1" fontId="10" fillId="0" borderId="0" xfId="0" applyNumberFormat="1" applyFont="1" applyAlignment="1" applyProtection="1">
      <alignment horizontal="center" vertical="center"/>
      <protection locked="0"/>
    </xf>
    <xf numFmtId="0" fontId="5" fillId="0" borderId="0" xfId="0" applyFont="1" applyAlignment="1">
      <alignment horizontal="center"/>
    </xf>
    <xf numFmtId="0" fontId="10" fillId="0" borderId="0" xfId="0" applyFont="1" applyAlignment="1">
      <alignment horizontal="center" vertical="center"/>
    </xf>
    <xf numFmtId="1" fontId="10" fillId="0" borderId="0" xfId="0" applyNumberFormat="1" applyFont="1" applyAlignment="1">
      <alignment horizontal="center" vertical="center"/>
    </xf>
    <xf numFmtId="1" fontId="42" fillId="0" borderId="0" xfId="0" applyNumberFormat="1" applyFont="1" applyAlignment="1">
      <alignment horizontal="center" vertical="center"/>
    </xf>
    <xf numFmtId="0" fontId="12" fillId="0" borderId="0" xfId="0" applyFont="1"/>
    <xf numFmtId="0" fontId="12" fillId="0" borderId="0" xfId="0" applyFont="1" applyAlignment="1">
      <alignment vertical="center"/>
    </xf>
    <xf numFmtId="1" fontId="44" fillId="0" borderId="0" xfId="0" applyNumberFormat="1" applyFont="1" applyAlignment="1">
      <alignment horizontal="center" vertical="center"/>
    </xf>
    <xf numFmtId="0" fontId="2" fillId="0" borderId="0" xfId="0" applyFont="1" applyAlignment="1">
      <alignment horizontal="center" vertical="center"/>
    </xf>
    <xf numFmtId="0" fontId="13" fillId="0" borderId="0" xfId="0" applyFont="1" applyAlignment="1">
      <alignment vertical="center"/>
    </xf>
    <xf numFmtId="0" fontId="0" fillId="0" borderId="0" xfId="0" applyAlignment="1">
      <alignment horizontal="center" vertical="top"/>
    </xf>
    <xf numFmtId="0" fontId="0" fillId="0" borderId="0" xfId="0" applyAlignment="1">
      <alignment vertical="top"/>
    </xf>
    <xf numFmtId="0" fontId="12" fillId="2" borderId="0" xfId="0" applyFont="1" applyFill="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24" xfId="0" applyFill="1" applyBorder="1" applyAlignment="1">
      <alignment horizontal="center"/>
    </xf>
    <xf numFmtId="0" fontId="0" fillId="2" borderId="10" xfId="0" applyFill="1" applyBorder="1" applyAlignment="1">
      <alignment horizontal="center"/>
    </xf>
    <xf numFmtId="0" fontId="0" fillId="2" borderId="0" xfId="0" applyFill="1" applyAlignment="1">
      <alignment horizontal="center"/>
    </xf>
    <xf numFmtId="1" fontId="0" fillId="2" borderId="0" xfId="0" applyNumberFormat="1" applyFill="1"/>
    <xf numFmtId="1" fontId="0" fillId="2" borderId="0" xfId="0" applyNumberFormat="1" applyFill="1" applyAlignment="1">
      <alignment horizontal="right"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xf numFmtId="1" fontId="0" fillId="2" borderId="1" xfId="0" applyNumberFormat="1" applyFill="1" applyBorder="1"/>
    <xf numFmtId="0" fontId="0" fillId="2" borderId="32" xfId="0" applyFill="1" applyBorder="1"/>
    <xf numFmtId="0" fontId="3" fillId="2" borderId="1" xfId="0" applyFont="1" applyFill="1" applyBorder="1"/>
    <xf numFmtId="1" fontId="9" fillId="14" borderId="0" xfId="0" applyNumberFormat="1" applyFont="1" applyFill="1" applyAlignment="1">
      <alignment vertical="center"/>
    </xf>
    <xf numFmtId="1" fontId="45" fillId="0" borderId="0" xfId="0" applyNumberFormat="1" applyFont="1" applyAlignment="1">
      <alignment horizontal="center" vertical="center"/>
    </xf>
    <xf numFmtId="0" fontId="17" fillId="19" borderId="1" xfId="0" applyFont="1" applyFill="1" applyBorder="1" applyAlignment="1">
      <alignment vertical="center" wrapText="1"/>
    </xf>
    <xf numFmtId="0" fontId="17" fillId="19" borderId="1" xfId="0" applyFont="1" applyFill="1" applyBorder="1" applyAlignment="1">
      <alignment horizontal="center" vertical="center" wrapText="1"/>
    </xf>
    <xf numFmtId="0" fontId="21" fillId="19" borderId="1" xfId="0" applyFont="1" applyFill="1" applyBorder="1" applyAlignment="1">
      <alignment horizontal="center" vertical="center"/>
    </xf>
    <xf numFmtId="0" fontId="21" fillId="19" borderId="1" xfId="0" applyFont="1" applyFill="1" applyBorder="1" applyAlignment="1">
      <alignment horizontal="center"/>
    </xf>
    <xf numFmtId="0" fontId="21" fillId="26" borderId="5" xfId="0" applyFont="1" applyFill="1" applyBorder="1"/>
    <xf numFmtId="0" fontId="0" fillId="30" borderId="1" xfId="0" applyFill="1" applyBorder="1"/>
    <xf numFmtId="9" fontId="0" fillId="30" borderId="1" xfId="0" applyNumberFormat="1" applyFill="1" applyBorder="1"/>
    <xf numFmtId="0" fontId="0" fillId="30" borderId="1" xfId="0" applyFill="1" applyBorder="1" applyAlignment="1">
      <alignment horizontal="right"/>
    </xf>
    <xf numFmtId="0" fontId="0" fillId="30" borderId="1" xfId="0" applyFill="1" applyBorder="1" applyAlignment="1">
      <alignment horizontal="center"/>
    </xf>
    <xf numFmtId="0" fontId="21" fillId="30" borderId="1" xfId="0" applyFont="1" applyFill="1" applyBorder="1"/>
    <xf numFmtId="0" fontId="3" fillId="30" borderId="1" xfId="0" applyFont="1" applyFill="1" applyBorder="1"/>
    <xf numFmtId="0" fontId="7" fillId="5" borderId="0" xfId="0" applyFont="1" applyFill="1"/>
    <xf numFmtId="0" fontId="32" fillId="5" borderId="0" xfId="0" applyFont="1" applyFill="1"/>
    <xf numFmtId="0" fontId="55" fillId="5" borderId="0" xfId="0" applyFont="1" applyFill="1"/>
    <xf numFmtId="0" fontId="32" fillId="5" borderId="0" xfId="0" applyFont="1" applyFill="1" applyAlignment="1">
      <alignment vertical="center"/>
    </xf>
    <xf numFmtId="0" fontId="32" fillId="5" borderId="0" xfId="0" applyFont="1" applyFill="1" applyAlignment="1">
      <alignment horizontal="center" vertical="center"/>
    </xf>
    <xf numFmtId="0" fontId="34" fillId="5" borderId="0" xfId="0" applyFont="1" applyFill="1" applyAlignment="1">
      <alignment horizontal="center"/>
    </xf>
    <xf numFmtId="16" fontId="34" fillId="5" borderId="1" xfId="0" applyNumberFormat="1" applyFont="1" applyFill="1" applyBorder="1" applyAlignment="1">
      <alignment horizontal="center"/>
    </xf>
    <xf numFmtId="0" fontId="32" fillId="5" borderId="1" xfId="0" applyFont="1" applyFill="1" applyBorder="1"/>
    <xf numFmtId="0" fontId="71" fillId="0" borderId="0" xfId="0" applyFont="1" applyAlignment="1">
      <alignment horizontal="center" vertical="center" wrapText="1"/>
    </xf>
    <xf numFmtId="0" fontId="72" fillId="0" borderId="0" xfId="0" applyFont="1"/>
    <xf numFmtId="0" fontId="21" fillId="0" borderId="0" xfId="0" applyFont="1" applyAlignment="1">
      <alignment horizontal="center" vertical="center" wrapText="1"/>
    </xf>
    <xf numFmtId="0" fontId="0" fillId="5" borderId="27" xfId="0" applyFill="1" applyBorder="1" applyAlignment="1">
      <alignment vertical="center"/>
    </xf>
    <xf numFmtId="0" fontId="12" fillId="5" borderId="41" xfId="0" applyFont="1" applyFill="1" applyBorder="1"/>
    <xf numFmtId="0" fontId="12" fillId="5" borderId="15" xfId="0" applyFont="1" applyFill="1" applyBorder="1"/>
    <xf numFmtId="0" fontId="10" fillId="5" borderId="1" xfId="0" applyFont="1" applyFill="1" applyBorder="1" applyAlignment="1">
      <alignment horizontal="center"/>
    </xf>
    <xf numFmtId="0" fontId="5" fillId="5" borderId="1" xfId="0" applyFont="1" applyFill="1" applyBorder="1" applyAlignment="1">
      <alignment horizontal="center"/>
    </xf>
    <xf numFmtId="0" fontId="5" fillId="5" borderId="1" xfId="0" applyFont="1" applyFill="1" applyBorder="1" applyAlignment="1" applyProtection="1">
      <alignment horizontal="center"/>
      <protection locked="0"/>
    </xf>
    <xf numFmtId="0" fontId="12" fillId="5" borderId="1" xfId="0" applyFont="1" applyFill="1" applyBorder="1" applyAlignment="1">
      <alignment horizontal="right"/>
    </xf>
    <xf numFmtId="0" fontId="15" fillId="5" borderId="1" xfId="0" applyFont="1" applyFill="1" applyBorder="1" applyAlignment="1">
      <alignment horizontal="center"/>
    </xf>
    <xf numFmtId="0" fontId="12" fillId="5" borderId="1" xfId="0" applyFont="1" applyFill="1" applyBorder="1" applyAlignment="1">
      <alignment horizontal="center"/>
    </xf>
    <xf numFmtId="0" fontId="15"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0" xfId="0" applyFont="1" applyFill="1"/>
    <xf numFmtId="0" fontId="15" fillId="5" borderId="4" xfId="0" applyFont="1" applyFill="1" applyBorder="1"/>
    <xf numFmtId="17" fontId="4" fillId="5" borderId="19" xfId="0" applyNumberFormat="1" applyFont="1" applyFill="1" applyBorder="1" applyAlignment="1">
      <alignment horizontal="center" wrapText="1"/>
    </xf>
    <xf numFmtId="0" fontId="10" fillId="5" borderId="0" xfId="0" applyFont="1" applyFill="1"/>
    <xf numFmtId="0" fontId="0" fillId="32" borderId="0" xfId="0" applyFill="1"/>
    <xf numFmtId="0" fontId="0" fillId="32" borderId="0" xfId="0" applyFill="1" applyAlignment="1">
      <alignment horizontal="center" vertical="center"/>
    </xf>
    <xf numFmtId="0" fontId="3" fillId="32" borderId="1" xfId="0" applyFont="1" applyFill="1" applyBorder="1" applyAlignment="1">
      <alignment horizontal="center" vertical="center"/>
    </xf>
    <xf numFmtId="0" fontId="3" fillId="32" borderId="1" xfId="0" applyFont="1" applyFill="1" applyBorder="1" applyAlignment="1" applyProtection="1">
      <alignment horizontal="center" vertical="center"/>
      <protection locked="0"/>
    </xf>
    <xf numFmtId="0" fontId="3" fillId="32" borderId="1" xfId="0" applyFont="1" applyFill="1" applyBorder="1"/>
    <xf numFmtId="17" fontId="3" fillId="32" borderId="1" xfId="0" applyNumberFormat="1" applyFont="1" applyFill="1" applyBorder="1" applyAlignment="1">
      <alignment wrapText="1"/>
    </xf>
    <xf numFmtId="1" fontId="3" fillId="32" borderId="1" xfId="0" applyNumberFormat="1" applyFont="1" applyFill="1" applyBorder="1"/>
    <xf numFmtId="1" fontId="3" fillId="32" borderId="9" xfId="0" applyNumberFormat="1" applyFont="1" applyFill="1" applyBorder="1"/>
    <xf numFmtId="1" fontId="3" fillId="32" borderId="1" xfId="0" applyNumberFormat="1" applyFont="1" applyFill="1" applyBorder="1" applyAlignment="1">
      <alignment wrapText="1"/>
    </xf>
    <xf numFmtId="1" fontId="3" fillId="32" borderId="2" xfId="0" applyNumberFormat="1" applyFont="1" applyFill="1" applyBorder="1"/>
    <xf numFmtId="0" fontId="0" fillId="32" borderId="1" xfId="0" applyFill="1" applyBorder="1"/>
    <xf numFmtId="0" fontId="22" fillId="32" borderId="9" xfId="0" applyFont="1" applyFill="1" applyBorder="1" applyAlignment="1">
      <alignment vertical="center"/>
    </xf>
    <xf numFmtId="1" fontId="3" fillId="31" borderId="1" xfId="0" applyNumberFormat="1" applyFont="1" applyFill="1" applyBorder="1" applyProtection="1">
      <protection locked="0"/>
    </xf>
    <xf numFmtId="0" fontId="0" fillId="31" borderId="0" xfId="0" applyFill="1"/>
    <xf numFmtId="1" fontId="3" fillId="31" borderId="1" xfId="0" applyNumberFormat="1" applyFont="1" applyFill="1" applyBorder="1" applyAlignment="1" applyProtection="1">
      <alignment horizontal="center"/>
      <protection locked="0"/>
    </xf>
    <xf numFmtId="1" fontId="3" fillId="31" borderId="1" xfId="0" applyNumberFormat="1" applyFont="1" applyFill="1" applyBorder="1"/>
    <xf numFmtId="1" fontId="3" fillId="31" borderId="1" xfId="0" applyNumberFormat="1" applyFont="1" applyFill="1" applyBorder="1" applyAlignment="1" applyProtection="1">
      <alignment horizontal="center" vertical="center"/>
      <protection locked="0"/>
    </xf>
    <xf numFmtId="0" fontId="3" fillId="33" borderId="8" xfId="0" applyFont="1" applyFill="1" applyBorder="1"/>
    <xf numFmtId="0" fontId="12" fillId="33" borderId="8" xfId="0" applyFont="1" applyFill="1" applyBorder="1"/>
    <xf numFmtId="0" fontId="3" fillId="33" borderId="5" xfId="0" applyFont="1" applyFill="1" applyBorder="1"/>
    <xf numFmtId="0" fontId="3" fillId="33" borderId="5" xfId="0" applyFont="1" applyFill="1" applyBorder="1" applyAlignment="1">
      <alignment horizontal="right"/>
    </xf>
    <xf numFmtId="0" fontId="12" fillId="33" borderId="5" xfId="0" applyFont="1" applyFill="1" applyBorder="1" applyAlignment="1">
      <alignment vertical="center"/>
    </xf>
    <xf numFmtId="0" fontId="12" fillId="33" borderId="32" xfId="0" applyFont="1" applyFill="1" applyBorder="1" applyAlignment="1">
      <alignment vertical="center"/>
    </xf>
    <xf numFmtId="0" fontId="12" fillId="33" borderId="0" xfId="0" applyFont="1" applyFill="1" applyAlignment="1">
      <alignment vertical="center"/>
    </xf>
    <xf numFmtId="0" fontId="12" fillId="33" borderId="11" xfId="0" applyFont="1" applyFill="1" applyBorder="1" applyAlignment="1">
      <alignment vertical="center"/>
    </xf>
    <xf numFmtId="0" fontId="10" fillId="33" borderId="12" xfId="0" applyFont="1" applyFill="1" applyBorder="1" applyAlignment="1">
      <alignment vertical="center" wrapText="1"/>
    </xf>
    <xf numFmtId="0" fontId="10" fillId="33" borderId="6" xfId="0" applyFont="1" applyFill="1" applyBorder="1" applyAlignment="1">
      <alignment vertical="center" wrapText="1"/>
    </xf>
    <xf numFmtId="0" fontId="10" fillId="32" borderId="1" xfId="0" applyFont="1" applyFill="1" applyBorder="1" applyAlignment="1">
      <alignment horizontal="right"/>
    </xf>
    <xf numFmtId="1" fontId="10" fillId="32" borderId="1" xfId="0" applyNumberFormat="1" applyFont="1" applyFill="1" applyBorder="1" applyAlignment="1">
      <alignment horizontal="right"/>
    </xf>
    <xf numFmtId="0" fontId="12" fillId="5" borderId="0" xfId="0" applyFont="1" applyFill="1"/>
    <xf numFmtId="0" fontId="3" fillId="32" borderId="19" xfId="0" applyFont="1" applyFill="1" applyBorder="1" applyAlignment="1" applyProtection="1">
      <alignment vertical="center"/>
      <protection locked="0"/>
    </xf>
    <xf numFmtId="9" fontId="0" fillId="0" borderId="1" xfId="0" applyNumberFormat="1" applyBorder="1"/>
    <xf numFmtId="0" fontId="0" fillId="0" borderId="1" xfId="0" applyBorder="1" applyAlignment="1">
      <alignment wrapText="1"/>
    </xf>
    <xf numFmtId="49" fontId="10" fillId="0" borderId="0" xfId="0" applyNumberFormat="1" applyFont="1" applyAlignment="1">
      <alignment horizontal="center" wrapText="1"/>
    </xf>
    <xf numFmtId="49" fontId="10" fillId="0" borderId="0" xfId="0" applyNumberFormat="1" applyFont="1" applyAlignment="1">
      <alignment wrapText="1"/>
    </xf>
    <xf numFmtId="0" fontId="4" fillId="5" borderId="1" xfId="0" applyFont="1" applyFill="1" applyBorder="1" applyAlignment="1">
      <alignment horizontal="center" vertical="center"/>
    </xf>
    <xf numFmtId="1" fontId="0" fillId="5" borderId="5" xfId="0" applyNumberFormat="1" applyFill="1" applyBorder="1" applyAlignment="1" applyProtection="1">
      <alignment horizontal="center"/>
      <protection locked="0"/>
    </xf>
    <xf numFmtId="1" fontId="0" fillId="5" borderId="3" xfId="0" applyNumberFormat="1" applyFill="1" applyBorder="1" applyAlignment="1">
      <alignment horizontal="center"/>
    </xf>
    <xf numFmtId="1" fontId="0" fillId="5" borderId="32" xfId="0" applyNumberFormat="1" applyFill="1" applyBorder="1" applyAlignment="1" applyProtection="1">
      <alignment horizontal="center"/>
      <protection locked="0"/>
    </xf>
    <xf numFmtId="0" fontId="0" fillId="5" borderId="0" xfId="0" applyFill="1" applyProtection="1">
      <protection locked="0"/>
    </xf>
    <xf numFmtId="0" fontId="3" fillId="0" borderId="1" xfId="0" applyFont="1" applyBorder="1" applyAlignment="1">
      <alignment horizontal="center"/>
    </xf>
    <xf numFmtId="0" fontId="82" fillId="30" borderId="1" xfId="0" applyFont="1" applyFill="1" applyBorder="1"/>
    <xf numFmtId="0" fontId="83" fillId="0" borderId="1" xfId="0" applyFont="1" applyBorder="1"/>
    <xf numFmtId="0" fontId="0" fillId="34" borderId="0" xfId="0" applyFill="1" applyProtection="1">
      <protection locked="0"/>
    </xf>
    <xf numFmtId="0" fontId="7" fillId="33" borderId="8" xfId="0" applyFont="1" applyFill="1" applyBorder="1" applyAlignment="1">
      <alignment horizontal="center"/>
    </xf>
    <xf numFmtId="0" fontId="7" fillId="33" borderId="0" xfId="0" applyFont="1" applyFill="1" applyAlignment="1">
      <alignment horizontal="center"/>
    </xf>
    <xf numFmtId="0" fontId="32" fillId="32" borderId="0" xfId="0" applyFont="1" applyFill="1"/>
    <xf numFmtId="0" fontId="38" fillId="32" borderId="1" xfId="0" applyFont="1" applyFill="1" applyBorder="1"/>
    <xf numFmtId="0" fontId="34" fillId="31" borderId="1" xfId="0" applyFont="1" applyFill="1" applyBorder="1" applyAlignment="1" applyProtection="1">
      <alignment horizontal="center" vertical="center"/>
      <protection locked="0"/>
    </xf>
    <xf numFmtId="0" fontId="32" fillId="5" borderId="4" xfId="0" applyFont="1" applyFill="1" applyBorder="1"/>
    <xf numFmtId="0" fontId="32" fillId="5" borderId="7" xfId="0" applyFont="1" applyFill="1" applyBorder="1"/>
    <xf numFmtId="0" fontId="32" fillId="5" borderId="11" xfId="0" applyFont="1" applyFill="1" applyBorder="1"/>
    <xf numFmtId="0" fontId="32" fillId="5" borderId="6" xfId="0" applyFont="1" applyFill="1" applyBorder="1"/>
    <xf numFmtId="0" fontId="32" fillId="5" borderId="24" xfId="0" applyFont="1" applyFill="1" applyBorder="1"/>
    <xf numFmtId="0" fontId="33" fillId="32" borderId="1" xfId="0" applyFont="1" applyFill="1" applyBorder="1" applyAlignment="1">
      <alignment vertical="center"/>
    </xf>
    <xf numFmtId="0" fontId="33" fillId="32" borderId="1" xfId="0" applyFont="1" applyFill="1" applyBorder="1"/>
    <xf numFmtId="0" fontId="69" fillId="32" borderId="1" xfId="0" applyFont="1" applyFill="1" applyBorder="1"/>
    <xf numFmtId="0" fontId="70" fillId="32" borderId="1" xfId="0" applyFont="1" applyFill="1" applyBorder="1"/>
    <xf numFmtId="0" fontId="32" fillId="32" borderId="1" xfId="0" applyFont="1" applyFill="1" applyBorder="1"/>
    <xf numFmtId="0" fontId="77" fillId="32" borderId="1" xfId="0" applyFont="1" applyFill="1" applyBorder="1"/>
    <xf numFmtId="0" fontId="78" fillId="32" borderId="1" xfId="0" applyFont="1" applyFill="1" applyBorder="1"/>
    <xf numFmtId="0" fontId="33" fillId="31" borderId="1" xfId="0" applyFont="1" applyFill="1" applyBorder="1"/>
    <xf numFmtId="0" fontId="33" fillId="5" borderId="0" xfId="0" applyFont="1" applyFill="1"/>
    <xf numFmtId="0" fontId="32" fillId="31" borderId="1" xfId="0" applyFont="1" applyFill="1" applyBorder="1"/>
    <xf numFmtId="0" fontId="33" fillId="31" borderId="1" xfId="0" applyFont="1" applyFill="1" applyBorder="1" applyProtection="1">
      <protection locked="0"/>
    </xf>
    <xf numFmtId="0" fontId="32" fillId="31" borderId="1" xfId="0" applyFont="1" applyFill="1" applyBorder="1" applyProtection="1">
      <protection locked="0"/>
    </xf>
    <xf numFmtId="0" fontId="79" fillId="32" borderId="1" xfId="0" applyFont="1" applyFill="1" applyBorder="1"/>
    <xf numFmtId="0" fontId="80" fillId="32" borderId="1" xfId="0" applyFont="1" applyFill="1" applyBorder="1"/>
    <xf numFmtId="0" fontId="36" fillId="32" borderId="1" xfId="0" applyFont="1" applyFill="1" applyBorder="1"/>
    <xf numFmtId="0" fontId="34" fillId="31" borderId="1" xfId="0" applyFont="1" applyFill="1" applyBorder="1"/>
    <xf numFmtId="1" fontId="3" fillId="0" borderId="8" xfId="0" applyNumberFormat="1" applyFont="1" applyBorder="1" applyAlignment="1">
      <alignment vertical="center" wrapText="1"/>
    </xf>
    <xf numFmtId="1" fontId="3" fillId="0" borderId="0" xfId="0" applyNumberFormat="1" applyFont="1" applyAlignment="1">
      <alignment vertical="center" wrapText="1"/>
    </xf>
    <xf numFmtId="0" fontId="7" fillId="33" borderId="46" xfId="0" applyFont="1" applyFill="1" applyBorder="1" applyAlignment="1">
      <alignment horizontal="center"/>
    </xf>
    <xf numFmtId="0" fontId="84" fillId="0" borderId="8" xfId="0" applyFont="1" applyBorder="1" applyAlignment="1">
      <alignment vertical="center" wrapText="1"/>
    </xf>
    <xf numFmtId="0" fontId="84" fillId="0" borderId="0" xfId="0" applyFont="1" applyAlignment="1">
      <alignment vertical="center" wrapText="1"/>
    </xf>
    <xf numFmtId="0" fontId="3" fillId="31" borderId="29" xfId="0" applyFont="1" applyFill="1" applyBorder="1" applyAlignment="1" applyProtection="1">
      <alignment horizontal="center" vertical="center"/>
      <protection locked="0"/>
    </xf>
    <xf numFmtId="0" fontId="72" fillId="14" borderId="1" xfId="0" applyFont="1" applyFill="1" applyBorder="1"/>
    <xf numFmtId="0" fontId="87" fillId="0" borderId="10" xfId="0" applyFont="1" applyBorder="1"/>
    <xf numFmtId="0" fontId="15" fillId="5" borderId="19" xfId="0" applyFont="1" applyFill="1" applyBorder="1"/>
    <xf numFmtId="0" fontId="15" fillId="5" borderId="10" xfId="0" applyFont="1" applyFill="1" applyBorder="1"/>
    <xf numFmtId="0" fontId="85" fillId="5" borderId="0" xfId="0" applyFont="1" applyFill="1" applyAlignment="1">
      <alignment horizontal="center" vertical="center" wrapText="1"/>
    </xf>
    <xf numFmtId="0" fontId="56" fillId="5" borderId="0" xfId="0" applyFont="1" applyFill="1" applyAlignment="1">
      <alignment horizontal="left" vertical="center"/>
    </xf>
    <xf numFmtId="0" fontId="56" fillId="5" borderId="44" xfId="0" applyFont="1" applyFill="1" applyBorder="1" applyAlignment="1">
      <alignment horizontal="left" vertical="center"/>
    </xf>
    <xf numFmtId="0" fontId="66" fillId="5" borderId="0" xfId="1" applyFont="1" applyFill="1" applyBorder="1" applyAlignment="1" applyProtection="1">
      <alignment horizontal="center" vertical="center"/>
    </xf>
    <xf numFmtId="0" fontId="57" fillId="5" borderId="0" xfId="0" applyFont="1" applyFill="1" applyAlignment="1">
      <alignment vertical="center"/>
    </xf>
    <xf numFmtId="0" fontId="57" fillId="5" borderId="44" xfId="0" applyFont="1" applyFill="1" applyBorder="1" applyAlignment="1">
      <alignment vertical="center"/>
    </xf>
    <xf numFmtId="0" fontId="56" fillId="5" borderId="0" xfId="0" quotePrefix="1" applyFont="1" applyFill="1" applyAlignment="1">
      <alignment horizontal="left" vertical="center"/>
    </xf>
    <xf numFmtId="0" fontId="57" fillId="5" borderId="0" xfId="0" applyFont="1" applyFill="1" applyAlignment="1">
      <alignment vertical="center" wrapText="1"/>
    </xf>
    <xf numFmtId="0" fontId="57" fillId="5" borderId="44" xfId="0" applyFont="1" applyFill="1" applyBorder="1" applyAlignment="1">
      <alignment vertical="center" wrapText="1"/>
    </xf>
    <xf numFmtId="164" fontId="57" fillId="5" borderId="0" xfId="0" applyNumberFormat="1" applyFont="1" applyFill="1" applyAlignment="1">
      <alignment horizontal="left" vertical="center"/>
    </xf>
    <xf numFmtId="164" fontId="57" fillId="5" borderId="44" xfId="0" applyNumberFormat="1" applyFont="1" applyFill="1" applyBorder="1" applyAlignment="1">
      <alignment horizontal="left" vertical="center"/>
    </xf>
    <xf numFmtId="164" fontId="57" fillId="5" borderId="0" xfId="0" quotePrefix="1" applyNumberFormat="1" applyFont="1" applyFill="1" applyAlignment="1">
      <alignment horizontal="left" vertical="center"/>
    </xf>
    <xf numFmtId="0" fontId="57" fillId="5" borderId="0" xfId="0" applyFont="1" applyFill="1" applyAlignment="1">
      <alignment horizontal="left" vertical="center"/>
    </xf>
    <xf numFmtId="0" fontId="57" fillId="5" borderId="44" xfId="0" applyFont="1" applyFill="1" applyBorder="1" applyAlignment="1">
      <alignment horizontal="left" vertical="center"/>
    </xf>
    <xf numFmtId="0" fontId="7" fillId="33" borderId="25"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26" xfId="0" applyFont="1" applyFill="1" applyBorder="1" applyAlignment="1">
      <alignment horizontal="center" vertical="center"/>
    </xf>
    <xf numFmtId="0" fontId="53" fillId="33" borderId="43" xfId="0" applyFont="1" applyFill="1" applyBorder="1" applyAlignment="1">
      <alignment horizontal="left" vertical="center"/>
    </xf>
    <xf numFmtId="0" fontId="53" fillId="33" borderId="0" xfId="0" applyFont="1" applyFill="1" applyAlignment="1">
      <alignment horizontal="left" vertical="center"/>
    </xf>
    <xf numFmtId="0" fontId="53" fillId="33" borderId="44" xfId="0" applyFont="1" applyFill="1" applyBorder="1" applyAlignment="1">
      <alignment horizontal="left" vertical="center"/>
    </xf>
    <xf numFmtId="0" fontId="56" fillId="5" borderId="0" xfId="0" applyFont="1" applyFill="1" applyAlignment="1">
      <alignment vertical="center"/>
    </xf>
    <xf numFmtId="0" fontId="56" fillId="5" borderId="44" xfId="0" applyFont="1" applyFill="1" applyBorder="1" applyAlignment="1">
      <alignment vertical="center"/>
    </xf>
    <xf numFmtId="0" fontId="57" fillId="5" borderId="0" xfId="0" quotePrefix="1" applyFont="1" applyFill="1" applyAlignment="1">
      <alignment vertical="center"/>
    </xf>
    <xf numFmtId="0" fontId="57" fillId="5" borderId="45" xfId="0" applyFont="1" applyFill="1" applyBorder="1" applyAlignment="1">
      <alignment horizontal="left" vertical="center"/>
    </xf>
    <xf numFmtId="0" fontId="57" fillId="5" borderId="28" xfId="0" applyFont="1" applyFill="1" applyBorder="1" applyAlignment="1">
      <alignment horizontal="left" vertical="center"/>
    </xf>
    <xf numFmtId="0" fontId="10" fillId="28" borderId="0" xfId="0" applyFont="1" applyFill="1" applyAlignment="1">
      <alignment horizontal="center" vertical="center" wrapText="1"/>
    </xf>
    <xf numFmtId="0" fontId="10" fillId="32" borderId="2" xfId="0" applyFont="1" applyFill="1" applyBorder="1" applyAlignment="1">
      <alignment horizontal="center" vertical="center" wrapText="1"/>
    </xf>
    <xf numFmtId="0" fontId="10" fillId="32" borderId="5" xfId="0" applyFont="1" applyFill="1" applyBorder="1" applyAlignment="1">
      <alignment horizontal="center" vertical="center" wrapText="1"/>
    </xf>
    <xf numFmtId="0" fontId="10" fillId="32" borderId="32" xfId="0" applyFont="1" applyFill="1" applyBorder="1" applyAlignment="1">
      <alignment horizontal="center" vertical="center" wrapText="1"/>
    </xf>
    <xf numFmtId="0" fontId="0" fillId="0" borderId="9"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3" fillId="32" borderId="32" xfId="0" applyFont="1" applyFill="1" applyBorder="1" applyAlignment="1">
      <alignment horizontal="center" vertical="center" wrapText="1"/>
    </xf>
    <xf numFmtId="0" fontId="3" fillId="32" borderId="1" xfId="0" applyFont="1" applyFill="1" applyBorder="1" applyAlignment="1">
      <alignment horizontal="center" vertical="center" wrapText="1"/>
    </xf>
    <xf numFmtId="0" fontId="10" fillId="32" borderId="32" xfId="0" applyFont="1" applyFill="1" applyBorder="1" applyAlignment="1">
      <alignment horizontal="center" vertical="center"/>
    </xf>
    <xf numFmtId="0" fontId="3" fillId="32" borderId="49" xfId="0" applyFont="1" applyFill="1" applyBorder="1" applyAlignment="1">
      <alignment horizontal="right"/>
    </xf>
    <xf numFmtId="0" fontId="11" fillId="32" borderId="49" xfId="0" applyFont="1" applyFill="1" applyBorder="1" applyAlignment="1">
      <alignment horizontal="right"/>
    </xf>
    <xf numFmtId="49" fontId="10" fillId="31" borderId="49" xfId="0" applyNumberFormat="1" applyFont="1" applyFill="1" applyBorder="1" applyAlignment="1" applyProtection="1">
      <alignment horizontal="left" vertical="center"/>
      <protection locked="0"/>
    </xf>
    <xf numFmtId="0" fontId="3" fillId="32" borderId="49" xfId="0" applyFont="1" applyFill="1" applyBorder="1" applyAlignment="1">
      <alignment horizontal="right" vertical="center"/>
    </xf>
    <xf numFmtId="49" fontId="3" fillId="32" borderId="49" xfId="0" applyNumberFormat="1" applyFont="1" applyFill="1" applyBorder="1" applyAlignment="1">
      <alignment horizontal="right"/>
    </xf>
    <xf numFmtId="0" fontId="42" fillId="21" borderId="19" xfId="0" applyFont="1" applyFill="1" applyBorder="1" applyAlignment="1">
      <alignment horizontal="center" vertical="center"/>
    </xf>
    <xf numFmtId="0" fontId="42" fillId="21" borderId="10" xfId="0" applyFont="1" applyFill="1" applyBorder="1" applyAlignment="1">
      <alignment horizontal="center" vertical="center"/>
    </xf>
    <xf numFmtId="0" fontId="42" fillId="32" borderId="19" xfId="0" applyFont="1" applyFill="1" applyBorder="1" applyAlignment="1">
      <alignment horizontal="center" vertical="center"/>
    </xf>
    <xf numFmtId="0" fontId="42" fillId="32" borderId="10" xfId="0" applyFont="1" applyFill="1" applyBorder="1" applyAlignment="1">
      <alignment horizontal="center" vertical="center"/>
    </xf>
    <xf numFmtId="0" fontId="3" fillId="32" borderId="1" xfId="0" applyFont="1" applyFill="1" applyBorder="1" applyAlignment="1">
      <alignment horizontal="center"/>
    </xf>
    <xf numFmtId="0" fontId="46" fillId="32" borderId="19" xfId="0" applyFont="1" applyFill="1" applyBorder="1" applyAlignment="1" applyProtection="1">
      <alignment horizontal="center" vertical="center"/>
      <protection locked="0"/>
    </xf>
    <xf numFmtId="0" fontId="46" fillId="32" borderId="10" xfId="0" applyFont="1" applyFill="1" applyBorder="1" applyAlignment="1" applyProtection="1">
      <alignment horizontal="center" vertical="center"/>
      <protection locked="0"/>
    </xf>
    <xf numFmtId="0" fontId="3" fillId="32" borderId="19"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1" fontId="42" fillId="29" borderId="1" xfId="0" applyNumberFormat="1" applyFont="1" applyFill="1" applyBorder="1" applyAlignment="1">
      <alignment horizontal="center" vertical="center"/>
    </xf>
    <xf numFmtId="1" fontId="3" fillId="0" borderId="0" xfId="0" applyNumberFormat="1" applyFont="1" applyAlignment="1">
      <alignment horizontal="center" vertical="center" wrapText="1"/>
    </xf>
    <xf numFmtId="0" fontId="0" fillId="0" borderId="6" xfId="0" applyBorder="1" applyAlignment="1">
      <alignment horizontal="center"/>
    </xf>
    <xf numFmtId="0" fontId="3" fillId="32" borderId="1"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0" xfId="0" applyFont="1" applyFill="1" applyBorder="1" applyAlignment="1">
      <alignment horizontal="center" vertical="center"/>
    </xf>
    <xf numFmtId="1" fontId="10" fillId="33" borderId="2" xfId="0" applyNumberFormat="1" applyFont="1" applyFill="1" applyBorder="1" applyAlignment="1">
      <alignment horizontal="center" vertical="center"/>
    </xf>
    <xf numFmtId="0" fontId="10" fillId="33" borderId="2" xfId="0" applyFont="1" applyFill="1" applyBorder="1" applyAlignment="1">
      <alignment horizontal="center" vertical="center"/>
    </xf>
    <xf numFmtId="0" fontId="54" fillId="32" borderId="1" xfId="0" applyFont="1" applyFill="1" applyBorder="1" applyAlignment="1">
      <alignment horizontal="center" vertical="center"/>
    </xf>
    <xf numFmtId="0" fontId="54" fillId="32" borderId="2" xfId="0" applyFont="1" applyFill="1" applyBorder="1" applyAlignment="1">
      <alignment horizontal="center" vertical="center"/>
    </xf>
    <xf numFmtId="1" fontId="10" fillId="31" borderId="1" xfId="0" applyNumberFormat="1" applyFont="1" applyFill="1" applyBorder="1" applyAlignment="1" applyProtection="1">
      <alignment horizontal="center" vertical="center"/>
      <protection locked="0"/>
    </xf>
    <xf numFmtId="0" fontId="3" fillId="32" borderId="9" xfId="0" applyFont="1" applyFill="1" applyBorder="1" applyAlignment="1">
      <alignment horizontal="right" vertical="center"/>
    </xf>
    <xf numFmtId="0" fontId="3" fillId="32" borderId="19" xfId="0" applyFont="1" applyFill="1" applyBorder="1" applyAlignment="1">
      <alignment horizontal="right" vertical="center"/>
    </xf>
    <xf numFmtId="0" fontId="10" fillId="32" borderId="1" xfId="0" applyFont="1" applyFill="1" applyBorder="1" applyAlignment="1">
      <alignment horizontal="center" vertical="center"/>
    </xf>
    <xf numFmtId="1" fontId="12" fillId="32" borderId="1" xfId="0" applyNumberFormat="1"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1" fontId="42" fillId="29" borderId="1" xfId="0" applyNumberFormat="1" applyFont="1" applyFill="1" applyBorder="1" applyAlignment="1" applyProtection="1">
      <alignment horizontal="center" vertical="center"/>
      <protection locked="0"/>
    </xf>
    <xf numFmtId="1" fontId="10" fillId="33" borderId="1" xfId="0" applyNumberFormat="1" applyFont="1" applyFill="1" applyBorder="1" applyAlignment="1">
      <alignment horizontal="center" vertical="center"/>
    </xf>
    <xf numFmtId="0" fontId="10" fillId="33" borderId="1" xfId="0" applyFont="1" applyFill="1" applyBorder="1" applyAlignment="1">
      <alignment horizontal="center" vertical="center"/>
    </xf>
    <xf numFmtId="1" fontId="12" fillId="31" borderId="9" xfId="0" applyNumberFormat="1" applyFont="1" applyFill="1" applyBorder="1" applyAlignment="1" applyProtection="1">
      <alignment horizontal="center" vertical="center"/>
      <protection locked="0"/>
    </xf>
    <xf numFmtId="1" fontId="12" fillId="31" borderId="10" xfId="0" applyNumberFormat="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wrapText="1"/>
    </xf>
    <xf numFmtId="0" fontId="18" fillId="0" borderId="7" xfId="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24" xfId="1" applyFont="1" applyFill="1" applyBorder="1" applyAlignment="1" applyProtection="1">
      <alignment horizontal="center" vertical="center" wrapText="1"/>
    </xf>
    <xf numFmtId="49" fontId="3" fillId="32" borderId="19" xfId="0" applyNumberFormat="1" applyFont="1" applyFill="1" applyBorder="1" applyAlignment="1" applyProtection="1">
      <alignment horizontal="center"/>
      <protection locked="0"/>
    </xf>
    <xf numFmtId="49" fontId="3" fillId="32" borderId="10" xfId="0" applyNumberFormat="1" applyFont="1" applyFill="1" applyBorder="1" applyAlignment="1" applyProtection="1">
      <alignment horizontal="center"/>
      <protection locked="0"/>
    </xf>
    <xf numFmtId="0" fontId="0" fillId="2" borderId="2" xfId="0" applyFill="1" applyBorder="1" applyAlignment="1">
      <alignment horizontal="center"/>
    </xf>
    <xf numFmtId="0" fontId="0" fillId="2" borderId="32" xfId="0" applyFill="1" applyBorder="1" applyAlignment="1">
      <alignment horizontal="center"/>
    </xf>
    <xf numFmtId="0" fontId="3" fillId="32" borderId="9" xfId="0" applyFont="1" applyFill="1" applyBorder="1" applyAlignment="1">
      <alignment horizontal="center" vertical="center"/>
    </xf>
    <xf numFmtId="0" fontId="3" fillId="32" borderId="19" xfId="0" applyFont="1" applyFill="1" applyBorder="1" applyAlignment="1">
      <alignment horizontal="center" vertical="center"/>
    </xf>
    <xf numFmtId="0" fontId="22" fillId="32" borderId="9" xfId="0" applyFont="1" applyFill="1" applyBorder="1" applyAlignment="1">
      <alignment horizontal="right"/>
    </xf>
    <xf numFmtId="0" fontId="22" fillId="32" borderId="19" xfId="0" applyFont="1" applyFill="1" applyBorder="1" applyAlignment="1">
      <alignment horizontal="right"/>
    </xf>
    <xf numFmtId="0" fontId="0" fillId="33" borderId="20" xfId="0" applyFill="1" applyBorder="1" applyAlignment="1">
      <alignment horizontal="center" vertical="top"/>
    </xf>
    <xf numFmtId="0" fontId="0" fillId="33" borderId="21" xfId="0" applyFill="1" applyBorder="1" applyAlignment="1">
      <alignment horizontal="center" vertical="top"/>
    </xf>
    <xf numFmtId="0" fontId="0" fillId="33" borderId="50" xfId="0" applyFill="1" applyBorder="1" applyAlignment="1">
      <alignment horizontal="center" vertical="top"/>
    </xf>
    <xf numFmtId="0" fontId="43" fillId="31" borderId="9" xfId="0" applyFont="1" applyFill="1" applyBorder="1" applyAlignment="1">
      <alignment horizontal="center" vertical="center"/>
    </xf>
    <xf numFmtId="0" fontId="43" fillId="31" borderId="10" xfId="0" applyFont="1" applyFill="1" applyBorder="1" applyAlignment="1">
      <alignment horizontal="center" vertical="center"/>
    </xf>
    <xf numFmtId="0" fontId="43" fillId="31" borderId="3" xfId="0" applyFont="1" applyFill="1" applyBorder="1" applyAlignment="1">
      <alignment horizontal="center" vertical="center"/>
    </xf>
    <xf numFmtId="0" fontId="43" fillId="31" borderId="7" xfId="0" applyFont="1" applyFill="1" applyBorder="1" applyAlignment="1">
      <alignment horizontal="center" vertical="center"/>
    </xf>
    <xf numFmtId="0" fontId="54" fillId="33" borderId="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3" xfId="0" applyFont="1" applyFill="1" applyBorder="1" applyAlignment="1">
      <alignment horizontal="center" vertical="center"/>
    </xf>
    <xf numFmtId="0" fontId="54" fillId="33" borderId="7" xfId="0" applyFont="1" applyFill="1" applyBorder="1" applyAlignment="1">
      <alignment horizontal="center" vertical="center"/>
    </xf>
    <xf numFmtId="0" fontId="12" fillId="32" borderId="9" xfId="0" applyFont="1" applyFill="1" applyBorder="1" applyAlignment="1">
      <alignment horizontal="center" vertical="center"/>
    </xf>
    <xf numFmtId="0" fontId="12" fillId="32" borderId="19" xfId="0" applyFont="1" applyFill="1" applyBorder="1" applyAlignment="1">
      <alignment horizontal="center" vertical="center"/>
    </xf>
    <xf numFmtId="0" fontId="12" fillId="32" borderId="10" xfId="0" applyFont="1" applyFill="1" applyBorder="1" applyAlignment="1">
      <alignment horizontal="center" vertical="center"/>
    </xf>
    <xf numFmtId="0" fontId="74" fillId="33" borderId="54" xfId="0" applyFont="1" applyFill="1" applyBorder="1" applyAlignment="1">
      <alignment horizontal="center" vertical="center"/>
    </xf>
    <xf numFmtId="0" fontId="74" fillId="33" borderId="55" xfId="0" applyFont="1" applyFill="1" applyBorder="1" applyAlignment="1">
      <alignment horizontal="center" vertical="center"/>
    </xf>
    <xf numFmtId="0" fontId="74" fillId="33" borderId="56" xfId="0" applyFont="1" applyFill="1" applyBorder="1" applyAlignment="1">
      <alignment horizontal="center" vertical="center"/>
    </xf>
    <xf numFmtId="1" fontId="42" fillId="32" borderId="9" xfId="0" applyNumberFormat="1" applyFont="1" applyFill="1" applyBorder="1" applyAlignment="1" applyProtection="1">
      <alignment horizontal="center" vertical="center"/>
      <protection locked="0"/>
    </xf>
    <xf numFmtId="1" fontId="42" fillId="32" borderId="10" xfId="0" applyNumberFormat="1" applyFont="1" applyFill="1" applyBorder="1" applyAlignment="1" applyProtection="1">
      <alignment horizontal="center" vertical="center"/>
      <protection locked="0"/>
    </xf>
    <xf numFmtId="1" fontId="44" fillId="32" borderId="9" xfId="0" applyNumberFormat="1" applyFont="1" applyFill="1" applyBorder="1" applyAlignment="1">
      <alignment horizontal="center" vertical="center"/>
    </xf>
    <xf numFmtId="1" fontId="44" fillId="32" borderId="10" xfId="0" applyNumberFormat="1" applyFont="1" applyFill="1" applyBorder="1" applyAlignment="1">
      <alignment horizontal="center" vertical="center"/>
    </xf>
    <xf numFmtId="0" fontId="12" fillId="33" borderId="19" xfId="0" applyFont="1" applyFill="1" applyBorder="1" applyAlignment="1">
      <alignment vertical="center"/>
    </xf>
    <xf numFmtId="0" fontId="12" fillId="33" borderId="10" xfId="0" applyFont="1" applyFill="1" applyBorder="1" applyAlignment="1">
      <alignment vertical="center"/>
    </xf>
    <xf numFmtId="1" fontId="42" fillId="32" borderId="1" xfId="0" applyNumberFormat="1" applyFont="1" applyFill="1" applyBorder="1" applyAlignment="1">
      <alignment horizontal="center" vertical="center"/>
    </xf>
    <xf numFmtId="0" fontId="54" fillId="32" borderId="19" xfId="0" applyFont="1" applyFill="1" applyBorder="1" applyAlignment="1">
      <alignment horizontal="center"/>
    </xf>
    <xf numFmtId="0" fontId="42" fillId="31" borderId="9" xfId="0" applyFont="1" applyFill="1" applyBorder="1" applyAlignment="1" applyProtection="1">
      <alignment horizontal="center" vertical="center"/>
      <protection locked="0"/>
    </xf>
    <xf numFmtId="0" fontId="42" fillId="31" borderId="10" xfId="0" applyFont="1" applyFill="1" applyBorder="1" applyAlignment="1" applyProtection="1">
      <alignment horizontal="center" vertical="center"/>
      <protection locked="0"/>
    </xf>
    <xf numFmtId="0" fontId="3" fillId="32" borderId="9" xfId="0" applyFont="1" applyFill="1" applyBorder="1" applyAlignment="1">
      <alignment horizontal="center"/>
    </xf>
    <xf numFmtId="0" fontId="3" fillId="32" borderId="19" xfId="0" applyFont="1" applyFill="1" applyBorder="1" applyAlignment="1">
      <alignment horizontal="center"/>
    </xf>
    <xf numFmtId="0" fontId="3" fillId="32" borderId="10" xfId="0" applyFont="1" applyFill="1" applyBorder="1" applyAlignment="1">
      <alignment horizontal="center"/>
    </xf>
    <xf numFmtId="1" fontId="10" fillId="32" borderId="9" xfId="0" applyNumberFormat="1" applyFont="1" applyFill="1" applyBorder="1" applyAlignment="1">
      <alignment horizontal="center" vertical="center"/>
    </xf>
    <xf numFmtId="1" fontId="10" fillId="32" borderId="10" xfId="0" applyNumberFormat="1" applyFont="1" applyFill="1" applyBorder="1" applyAlignment="1">
      <alignment horizontal="center" vertical="center"/>
    </xf>
    <xf numFmtId="49" fontId="3" fillId="32" borderId="19" xfId="0" applyNumberFormat="1" applyFont="1" applyFill="1" applyBorder="1" applyAlignment="1" applyProtection="1">
      <alignment horizontal="center" vertical="center"/>
      <protection locked="0"/>
    </xf>
    <xf numFmtId="49" fontId="3" fillId="32" borderId="10" xfId="0" applyNumberFormat="1" applyFont="1" applyFill="1" applyBorder="1" applyAlignment="1" applyProtection="1">
      <alignment horizontal="center" vertical="center"/>
      <protection locked="0"/>
    </xf>
    <xf numFmtId="0" fontId="42" fillId="32" borderId="9" xfId="0" applyFont="1" applyFill="1" applyBorder="1" applyAlignment="1">
      <alignment horizontal="center" vertical="center"/>
    </xf>
    <xf numFmtId="0" fontId="42" fillId="32" borderId="1" xfId="0" applyFont="1" applyFill="1" applyBorder="1" applyAlignment="1">
      <alignment horizontal="center" vertical="center"/>
    </xf>
    <xf numFmtId="0" fontId="12" fillId="9" borderId="32" xfId="0" applyFont="1" applyFill="1" applyBorder="1" applyAlignment="1" applyProtection="1">
      <alignment horizontal="center"/>
      <protection locked="0"/>
    </xf>
    <xf numFmtId="0" fontId="3" fillId="32" borderId="9" xfId="0" applyFont="1" applyFill="1" applyBorder="1" applyAlignment="1">
      <alignment vertical="center"/>
    </xf>
    <xf numFmtId="0" fontId="3" fillId="32" borderId="19" xfId="0" applyFont="1" applyFill="1" applyBorder="1" applyAlignment="1">
      <alignment vertical="center"/>
    </xf>
    <xf numFmtId="1" fontId="10" fillId="32" borderId="9" xfId="0" applyNumberFormat="1" applyFont="1" applyFill="1" applyBorder="1" applyAlignment="1">
      <alignment horizontal="right"/>
    </xf>
    <xf numFmtId="0" fontId="10" fillId="32" borderId="10" xfId="0" applyFont="1" applyFill="1" applyBorder="1" applyAlignment="1">
      <alignment horizontal="right"/>
    </xf>
    <xf numFmtId="1" fontId="3" fillId="31" borderId="9" xfId="0" applyNumberFormat="1" applyFont="1" applyFill="1" applyBorder="1" applyAlignment="1" applyProtection="1">
      <alignment horizontal="center" vertical="center"/>
      <protection locked="0"/>
    </xf>
    <xf numFmtId="1" fontId="3" fillId="31" borderId="10" xfId="0" applyNumberFormat="1" applyFont="1" applyFill="1" applyBorder="1" applyAlignment="1" applyProtection="1">
      <alignment horizontal="center" vertical="center"/>
      <protection locked="0"/>
    </xf>
    <xf numFmtId="17" fontId="3" fillId="32" borderId="9" xfId="0" applyNumberFormat="1" applyFont="1" applyFill="1" applyBorder="1" applyAlignment="1">
      <alignment vertical="center" wrapText="1"/>
    </xf>
    <xf numFmtId="17" fontId="3" fillId="32" borderId="19" xfId="0" applyNumberFormat="1" applyFont="1" applyFill="1" applyBorder="1" applyAlignment="1">
      <alignment vertical="center" wrapText="1"/>
    </xf>
    <xf numFmtId="0" fontId="3" fillId="32" borderId="10" xfId="0" applyFont="1" applyFill="1" applyBorder="1" applyAlignment="1">
      <alignment horizontal="center" vertical="center"/>
    </xf>
    <xf numFmtId="0" fontId="10" fillId="32" borderId="9" xfId="0" applyFont="1" applyFill="1" applyBorder="1" applyAlignment="1">
      <alignment horizontal="right" vertical="center"/>
    </xf>
    <xf numFmtId="0" fontId="10" fillId="32" borderId="19" xfId="0" applyFont="1" applyFill="1" applyBorder="1" applyAlignment="1">
      <alignment horizontal="right" vertical="center"/>
    </xf>
    <xf numFmtId="0" fontId="10" fillId="32" borderId="19" xfId="0" applyFont="1" applyFill="1" applyBorder="1" applyAlignment="1">
      <alignment horizontal="left" vertical="center"/>
    </xf>
    <xf numFmtId="0" fontId="10" fillId="32" borderId="10" xfId="0" applyFont="1" applyFill="1" applyBorder="1" applyAlignment="1">
      <alignment horizontal="left" vertical="center"/>
    </xf>
    <xf numFmtId="0" fontId="3" fillId="33" borderId="3" xfId="0" applyFont="1" applyFill="1" applyBorder="1" applyAlignment="1">
      <alignment horizontal="center"/>
    </xf>
    <xf numFmtId="0" fontId="3" fillId="33" borderId="5" xfId="0" applyFont="1" applyFill="1" applyBorder="1" applyAlignment="1">
      <alignment horizontal="center"/>
    </xf>
    <xf numFmtId="0" fontId="3" fillId="33" borderId="8" xfId="0" applyFont="1" applyFill="1" applyBorder="1" applyAlignment="1">
      <alignment horizontal="center"/>
    </xf>
    <xf numFmtId="1" fontId="10" fillId="31" borderId="9" xfId="0" applyNumberFormat="1" applyFont="1" applyFill="1" applyBorder="1" applyAlignment="1" applyProtection="1">
      <alignment horizontal="center" vertical="center"/>
      <protection locked="0"/>
    </xf>
    <xf numFmtId="1" fontId="10" fillId="31" borderId="10" xfId="0" applyNumberFormat="1" applyFont="1" applyFill="1" applyBorder="1" applyAlignment="1" applyProtection="1">
      <alignment horizontal="center" vertical="center"/>
      <protection locked="0"/>
    </xf>
    <xf numFmtId="0" fontId="0" fillId="0" borderId="0" xfId="0" applyAlignment="1">
      <alignment horizontal="center"/>
    </xf>
    <xf numFmtId="0" fontId="20" fillId="0" borderId="0" xfId="1" applyFont="1" applyFill="1" applyBorder="1" applyAlignment="1" applyProtection="1">
      <alignment horizontal="center" vertical="center" wrapText="1"/>
      <protection locked="0"/>
    </xf>
    <xf numFmtId="0" fontId="0" fillId="0" borderId="1" xfId="0" applyBorder="1" applyAlignment="1">
      <alignment horizontal="center"/>
    </xf>
    <xf numFmtId="0" fontId="9" fillId="8" borderId="1" xfId="0" applyFont="1" applyFill="1" applyBorder="1" applyAlignment="1">
      <alignment horizontal="center"/>
    </xf>
    <xf numFmtId="0" fontId="9" fillId="8" borderId="32" xfId="0" applyFont="1" applyFill="1" applyBorder="1" applyAlignment="1">
      <alignment horizontal="center"/>
    </xf>
    <xf numFmtId="0" fontId="86" fillId="0" borderId="0" xfId="1" quotePrefix="1" applyFont="1" applyFill="1" applyBorder="1" applyAlignment="1" applyProtection="1">
      <alignment horizontal="center" vertical="center" wrapText="1"/>
      <protection locked="0"/>
    </xf>
    <xf numFmtId="0" fontId="3" fillId="32" borderId="10" xfId="0" applyFont="1" applyFill="1" applyBorder="1" applyAlignment="1">
      <alignment vertical="center"/>
    </xf>
    <xf numFmtId="0" fontId="3" fillId="32" borderId="9" xfId="0" applyFont="1" applyFill="1" applyBorder="1" applyAlignment="1">
      <alignment vertical="center" wrapText="1"/>
    </xf>
    <xf numFmtId="0" fontId="3" fillId="32" borderId="19" xfId="0" applyFont="1" applyFill="1" applyBorder="1" applyAlignment="1">
      <alignment vertical="center" wrapText="1"/>
    </xf>
    <xf numFmtId="0" fontId="3" fillId="32" borderId="10" xfId="0" applyFont="1" applyFill="1" applyBorder="1" applyAlignment="1">
      <alignment vertical="center" wrapText="1"/>
    </xf>
    <xf numFmtId="0" fontId="3" fillId="32" borderId="9"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28" fillId="0" borderId="2"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3" fillId="32" borderId="9" xfId="0" applyFont="1" applyFill="1" applyBorder="1" applyAlignment="1" applyProtection="1">
      <alignment horizontal="right" vertical="center"/>
      <protection locked="0"/>
    </xf>
    <xf numFmtId="0" fontId="3" fillId="32" borderId="19" xfId="0" applyFont="1" applyFill="1" applyBorder="1" applyAlignment="1" applyProtection="1">
      <alignment horizontal="right" vertical="center"/>
      <protection locked="0"/>
    </xf>
    <xf numFmtId="0" fontId="67" fillId="32" borderId="3" xfId="0" applyFont="1" applyFill="1" applyBorder="1" applyAlignment="1">
      <alignment horizontal="center" vertical="center"/>
    </xf>
    <xf numFmtId="0" fontId="67" fillId="32" borderId="4" xfId="0" applyFont="1" applyFill="1" applyBorder="1" applyAlignment="1">
      <alignment horizontal="center" vertical="center"/>
    </xf>
    <xf numFmtId="0" fontId="67" fillId="32" borderId="7"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6" xfId="0" applyFont="1" applyFill="1" applyBorder="1" applyAlignment="1">
      <alignment horizontal="center" vertical="center"/>
    </xf>
    <xf numFmtId="0" fontId="73" fillId="35" borderId="8" xfId="0" applyFont="1" applyFill="1" applyBorder="1" applyAlignment="1">
      <alignment horizontal="center"/>
    </xf>
    <xf numFmtId="0" fontId="73" fillId="35" borderId="0" xfId="0" applyFont="1" applyFill="1" applyAlignment="1">
      <alignment horizontal="center"/>
    </xf>
    <xf numFmtId="0" fontId="22" fillId="32" borderId="51" xfId="0" applyFont="1" applyFill="1" applyBorder="1" applyAlignment="1">
      <alignment horizontal="center" vertical="center"/>
    </xf>
    <xf numFmtId="0" fontId="22" fillId="32" borderId="52" xfId="0" applyFont="1" applyFill="1" applyBorder="1" applyAlignment="1">
      <alignment horizontal="center" vertical="center"/>
    </xf>
    <xf numFmtId="49" fontId="22" fillId="32" borderId="51" xfId="0" applyNumberFormat="1" applyFont="1" applyFill="1" applyBorder="1" applyAlignment="1">
      <alignment horizontal="center" vertical="center"/>
    </xf>
    <xf numFmtId="49" fontId="22" fillId="32" borderId="52" xfId="0" applyNumberFormat="1" applyFont="1" applyFill="1" applyBorder="1" applyAlignment="1">
      <alignment horizontal="center" vertical="center"/>
    </xf>
    <xf numFmtId="1" fontId="12" fillId="33" borderId="51" xfId="0" applyNumberFormat="1"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2" xfId="0" applyFont="1" applyFill="1" applyBorder="1" applyAlignment="1">
      <alignment horizontal="center" vertical="center"/>
    </xf>
    <xf numFmtId="1" fontId="12" fillId="33" borderId="52" xfId="0" applyNumberFormat="1" applyFont="1" applyFill="1" applyBorder="1" applyAlignment="1">
      <alignment horizontal="center" vertical="center"/>
    </xf>
    <xf numFmtId="0" fontId="3" fillId="32" borderId="49" xfId="0" applyFont="1" applyFill="1" applyBorder="1" applyAlignment="1">
      <alignment horizontal="center" vertical="center"/>
    </xf>
    <xf numFmtId="49" fontId="3" fillId="32" borderId="49" xfId="0" applyNumberFormat="1" applyFont="1" applyFill="1" applyBorder="1" applyAlignment="1">
      <alignment horizontal="center" vertical="center"/>
    </xf>
    <xf numFmtId="0" fontId="12" fillId="33" borderId="49" xfId="0" applyFont="1" applyFill="1" applyBorder="1" applyAlignment="1">
      <alignment horizontal="center" vertical="center"/>
    </xf>
    <xf numFmtId="1" fontId="12" fillId="33" borderId="49" xfId="0" applyNumberFormat="1" applyFont="1" applyFill="1" applyBorder="1" applyAlignment="1">
      <alignment horizontal="center" vertical="center"/>
    </xf>
    <xf numFmtId="49" fontId="10" fillId="32" borderId="7" xfId="0" applyNumberFormat="1" applyFont="1" applyFill="1" applyBorder="1" applyAlignment="1">
      <alignment horizontal="center" vertical="center" wrapText="1"/>
    </xf>
    <xf numFmtId="49" fontId="10" fillId="32" borderId="11" xfId="0" applyNumberFormat="1" applyFont="1" applyFill="1" applyBorder="1" applyAlignment="1">
      <alignment horizontal="center" vertical="center" wrapText="1"/>
    </xf>
    <xf numFmtId="49" fontId="10" fillId="32" borderId="5" xfId="0" applyNumberFormat="1" applyFont="1" applyFill="1" applyBorder="1" applyAlignment="1">
      <alignment horizontal="center" vertical="center" wrapText="1"/>
    </xf>
    <xf numFmtId="49" fontId="10" fillId="32" borderId="32" xfId="0" applyNumberFormat="1" applyFont="1" applyFill="1" applyBorder="1" applyAlignment="1">
      <alignment horizontal="center" vertical="center" wrapText="1"/>
    </xf>
    <xf numFmtId="0" fontId="84" fillId="0" borderId="8" xfId="0" applyFont="1" applyBorder="1" applyAlignment="1">
      <alignment horizontal="center" vertical="center" wrapText="1"/>
    </xf>
    <xf numFmtId="0" fontId="84" fillId="0" borderId="0" xfId="0" applyFont="1" applyAlignment="1">
      <alignment horizontal="center" vertical="center" wrapText="1"/>
    </xf>
    <xf numFmtId="0" fontId="3" fillId="5" borderId="0" xfId="0" applyFont="1" applyFill="1" applyAlignment="1">
      <alignment horizontal="center"/>
    </xf>
    <xf numFmtId="0" fontId="0" fillId="5" borderId="9" xfId="0" applyFill="1" applyBorder="1"/>
    <xf numFmtId="0" fontId="0" fillId="5" borderId="10" xfId="0" applyFill="1" applyBorder="1"/>
    <xf numFmtId="1" fontId="9" fillId="25" borderId="2" xfId="0" applyNumberFormat="1" applyFont="1" applyFill="1" applyBorder="1" applyAlignment="1" applyProtection="1">
      <alignment horizontal="center" vertical="center"/>
      <protection locked="0"/>
    </xf>
    <xf numFmtId="1" fontId="9" fillId="25" borderId="32" xfId="0" applyNumberFormat="1" applyFont="1" applyFill="1" applyBorder="1" applyAlignment="1" applyProtection="1">
      <alignment horizontal="center" vertical="center"/>
      <protection locked="0"/>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4" xfId="0" applyFont="1" applyFill="1" applyBorder="1" applyAlignment="1">
      <alignment horizontal="center" vertical="center"/>
    </xf>
    <xf numFmtId="0" fontId="5" fillId="5" borderId="9" xfId="0" applyFont="1" applyFill="1" applyBorder="1" applyAlignment="1">
      <alignment horizontal="left" vertical="center"/>
    </xf>
    <xf numFmtId="0" fontId="5" fillId="5" borderId="19" xfId="0" applyFont="1" applyFill="1" applyBorder="1" applyAlignment="1">
      <alignment horizontal="left" vertical="center"/>
    </xf>
    <xf numFmtId="0" fontId="5" fillId="5" borderId="10" xfId="0" applyFont="1" applyFill="1" applyBorder="1" applyAlignment="1">
      <alignment horizontal="left" vertical="center"/>
    </xf>
    <xf numFmtId="0" fontId="5" fillId="5" borderId="9" xfId="0" applyFont="1" applyFill="1" applyBorder="1" applyAlignment="1">
      <alignment horizontal="right" vertical="center"/>
    </xf>
    <xf numFmtId="0" fontId="5" fillId="5" borderId="19"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15" fillId="5" borderId="8" xfId="0" applyFont="1" applyFill="1" applyBorder="1"/>
    <xf numFmtId="0" fontId="15" fillId="5" borderId="0" xfId="0" applyFont="1" applyFill="1"/>
    <xf numFmtId="0" fontId="5" fillId="5" borderId="8" xfId="0" applyFont="1" applyFill="1" applyBorder="1"/>
    <xf numFmtId="0" fontId="5" fillId="5" borderId="0" xfId="0" applyFont="1" applyFill="1"/>
    <xf numFmtId="0" fontId="15" fillId="5" borderId="14" xfId="0" applyFont="1" applyFill="1" applyBorder="1"/>
    <xf numFmtId="0" fontId="15" fillId="5" borderId="15" xfId="0" applyFont="1" applyFill="1" applyBorder="1"/>
    <xf numFmtId="0" fontId="15" fillId="5" borderId="17" xfId="0" applyFont="1" applyFill="1" applyBorder="1"/>
    <xf numFmtId="0" fontId="15" fillId="5" borderId="18" xfId="0" applyFont="1" applyFill="1" applyBorder="1"/>
    <xf numFmtId="0" fontId="15" fillId="5" borderId="3" xfId="0" applyFont="1" applyFill="1" applyBorder="1"/>
    <xf numFmtId="0" fontId="15" fillId="5" borderId="4" xfId="0" applyFont="1" applyFill="1" applyBorder="1"/>
    <xf numFmtId="0" fontId="5" fillId="5" borderId="17" xfId="0" applyFont="1" applyFill="1" applyBorder="1" applyAlignment="1">
      <alignment horizontal="left"/>
    </xf>
    <xf numFmtId="0" fontId="5" fillId="5" borderId="18" xfId="0" applyFont="1" applyFill="1" applyBorder="1" applyAlignment="1">
      <alignment horizontal="left"/>
    </xf>
    <xf numFmtId="0" fontId="5" fillId="5" borderId="23" xfId="0" applyFont="1" applyFill="1" applyBorder="1" applyAlignment="1">
      <alignment horizontal="left"/>
    </xf>
    <xf numFmtId="0" fontId="15" fillId="5" borderId="8" xfId="0" applyFont="1" applyFill="1" applyBorder="1" applyAlignment="1">
      <alignment horizontal="left"/>
    </xf>
    <xf numFmtId="0" fontId="15" fillId="5" borderId="0" xfId="0" applyFont="1" applyFill="1" applyAlignment="1">
      <alignment horizontal="left"/>
    </xf>
    <xf numFmtId="0" fontId="12" fillId="5" borderId="8" xfId="0" applyFont="1" applyFill="1" applyBorder="1"/>
    <xf numFmtId="0" fontId="12" fillId="5" borderId="0" xfId="0" applyFont="1" applyFill="1"/>
    <xf numFmtId="0" fontId="5" fillId="5" borderId="8" xfId="0" applyFont="1" applyFill="1" applyBorder="1" applyAlignment="1">
      <alignment horizontal="left"/>
    </xf>
    <xf numFmtId="0" fontId="5" fillId="5" borderId="0" xfId="0" applyFont="1" applyFill="1" applyAlignment="1">
      <alignment horizontal="left"/>
    </xf>
    <xf numFmtId="0" fontId="5" fillId="5" borderId="11" xfId="0" applyFont="1" applyFill="1" applyBorder="1" applyAlignment="1">
      <alignment horizontal="left"/>
    </xf>
    <xf numFmtId="0" fontId="15" fillId="5" borderId="23" xfId="0" applyFont="1" applyFill="1" applyBorder="1"/>
    <xf numFmtId="0" fontId="3" fillId="14" borderId="11" xfId="0" applyFont="1" applyFill="1" applyBorder="1" applyAlignment="1">
      <alignment horizontal="center" vertical="center" wrapText="1"/>
    </xf>
    <xf numFmtId="0" fontId="12" fillId="5" borderId="9" xfId="0" applyFont="1" applyFill="1" applyBorder="1" applyAlignment="1">
      <alignment horizontal="center"/>
    </xf>
    <xf numFmtId="0" fontId="12" fillId="5" borderId="19" xfId="0" applyFont="1" applyFill="1" applyBorder="1" applyAlignment="1">
      <alignment horizontal="center"/>
    </xf>
    <xf numFmtId="0" fontId="12" fillId="5" borderId="10" xfId="0" applyFont="1" applyFill="1" applyBorder="1" applyAlignment="1">
      <alignment horizontal="center"/>
    </xf>
    <xf numFmtId="0" fontId="12" fillId="5" borderId="40" xfId="0" applyFont="1" applyFill="1" applyBorder="1"/>
    <xf numFmtId="0" fontId="12" fillId="5" borderId="41" xfId="0" applyFont="1" applyFill="1" applyBorder="1"/>
    <xf numFmtId="0" fontId="10" fillId="5" borderId="41" xfId="0" applyFont="1" applyFill="1" applyBorder="1" applyAlignment="1">
      <alignment horizontal="center"/>
    </xf>
    <xf numFmtId="0" fontId="12" fillId="5" borderId="14" xfId="0" applyFont="1" applyFill="1" applyBorder="1"/>
    <xf numFmtId="0" fontId="12" fillId="5" borderId="15" xfId="0" applyFont="1" applyFill="1" applyBorder="1"/>
    <xf numFmtId="0" fontId="10" fillId="5" borderId="15" xfId="0" applyFont="1" applyFill="1" applyBorder="1" applyAlignment="1">
      <alignment horizontal="center"/>
    </xf>
    <xf numFmtId="0" fontId="15" fillId="5" borderId="12" xfId="0" applyFont="1" applyFill="1" applyBorder="1"/>
    <xf numFmtId="0" fontId="15" fillId="5" borderId="6" xfId="0" applyFont="1" applyFill="1" applyBorder="1"/>
    <xf numFmtId="0" fontId="15" fillId="5" borderId="24" xfId="0" applyFont="1" applyFill="1" applyBorder="1"/>
    <xf numFmtId="0" fontId="15" fillId="5" borderId="9" xfId="0" applyFont="1" applyFill="1" applyBorder="1"/>
    <xf numFmtId="0" fontId="15" fillId="5" borderId="19" xfId="0" applyFont="1" applyFill="1" applyBorder="1"/>
    <xf numFmtId="0" fontId="15" fillId="5" borderId="19" xfId="0" applyFont="1" applyFill="1" applyBorder="1" applyAlignment="1">
      <alignment horizontal="center"/>
    </xf>
    <xf numFmtId="0" fontId="15" fillId="5" borderId="4" xfId="0" applyFont="1" applyFill="1" applyBorder="1" applyAlignment="1">
      <alignment horizontal="center"/>
    </xf>
    <xf numFmtId="0" fontId="15" fillId="5" borderId="0" xfId="0" applyFont="1" applyFill="1" applyAlignment="1">
      <alignment horizontal="center"/>
    </xf>
    <xf numFmtId="0" fontId="10" fillId="5" borderId="9"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xf>
    <xf numFmtId="0" fontId="15" fillId="5" borderId="11" xfId="0" applyFont="1" applyFill="1" applyBorder="1"/>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 xfId="0" applyFont="1" applyFill="1" applyBorder="1" applyAlignment="1">
      <alignment horizontal="center"/>
    </xf>
    <xf numFmtId="49" fontId="5" fillId="5" borderId="9" xfId="0" applyNumberFormat="1" applyFont="1" applyFill="1" applyBorder="1" applyAlignment="1">
      <alignment horizontal="center"/>
    </xf>
    <xf numFmtId="49" fontId="5" fillId="5" borderId="19" xfId="0" applyNumberFormat="1" applyFont="1" applyFill="1" applyBorder="1" applyAlignment="1">
      <alignment horizontal="center"/>
    </xf>
    <xf numFmtId="49" fontId="5" fillId="5" borderId="10" xfId="0" applyNumberFormat="1" applyFont="1" applyFill="1" applyBorder="1" applyAlignment="1">
      <alignment horizontal="center"/>
    </xf>
    <xf numFmtId="17" fontId="10" fillId="5" borderId="9" xfId="0" applyNumberFormat="1" applyFont="1" applyFill="1" applyBorder="1" applyAlignment="1">
      <alignment horizontal="center" vertical="center" wrapText="1"/>
    </xf>
    <xf numFmtId="17" fontId="10" fillId="5" borderId="19" xfId="0" applyNumberFormat="1" applyFont="1" applyFill="1" applyBorder="1" applyAlignment="1">
      <alignment horizontal="center" vertical="center" wrapText="1"/>
    </xf>
    <xf numFmtId="17" fontId="10" fillId="5" borderId="10" xfId="0" applyNumberFormat="1" applyFont="1" applyFill="1" applyBorder="1" applyAlignment="1">
      <alignment horizontal="center" vertical="center" wrapText="1"/>
    </xf>
    <xf numFmtId="49" fontId="0" fillId="5" borderId="9" xfId="0" applyNumberFormat="1" applyFill="1" applyBorder="1" applyAlignment="1">
      <alignment horizontal="center" vertical="center" wrapText="1"/>
    </xf>
    <xf numFmtId="49" fontId="0" fillId="5" borderId="19" xfId="0" applyNumberFormat="1" applyFill="1" applyBorder="1" applyAlignment="1">
      <alignment horizontal="center" vertical="center" wrapText="1"/>
    </xf>
    <xf numFmtId="49" fontId="0" fillId="5" borderId="10" xfId="0" applyNumberFormat="1" applyFill="1" applyBorder="1" applyAlignment="1">
      <alignment horizontal="center" vertical="center" wrapText="1"/>
    </xf>
    <xf numFmtId="49" fontId="12" fillId="5" borderId="9" xfId="0" applyNumberFormat="1"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0" fontId="10" fillId="5" borderId="9" xfId="0" applyFont="1" applyFill="1" applyBorder="1" applyAlignment="1">
      <alignment horizontal="center"/>
    </xf>
    <xf numFmtId="0" fontId="10" fillId="5" borderId="10" xfId="0" applyFont="1" applyFill="1" applyBorder="1" applyAlignment="1">
      <alignment horizontal="center"/>
    </xf>
    <xf numFmtId="0" fontId="22" fillId="32" borderId="57" xfId="0" applyFont="1" applyFill="1" applyBorder="1" applyAlignment="1">
      <alignment horizontal="center" vertical="top" wrapText="1"/>
    </xf>
    <xf numFmtId="0" fontId="22" fillId="32" borderId="58" xfId="0" applyFont="1" applyFill="1" applyBorder="1" applyAlignment="1">
      <alignment horizontal="center" vertical="top" wrapText="1"/>
    </xf>
    <xf numFmtId="0" fontId="22" fillId="32" borderId="39" xfId="0" applyFont="1" applyFill="1" applyBorder="1" applyAlignment="1">
      <alignment horizontal="center" vertical="top" wrapText="1"/>
    </xf>
    <xf numFmtId="0" fontId="3" fillId="14" borderId="2"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21" borderId="2" xfId="0" applyFont="1" applyFill="1" applyBorder="1" applyAlignment="1">
      <alignment horizontal="center" vertical="center" wrapText="1"/>
    </xf>
    <xf numFmtId="0" fontId="3" fillId="21" borderId="32" xfId="0" applyFont="1" applyFill="1" applyBorder="1" applyAlignment="1">
      <alignment horizontal="center" vertical="center" wrapText="1"/>
    </xf>
    <xf numFmtId="0" fontId="3" fillId="5" borderId="1" xfId="0" applyFont="1" applyFill="1" applyBorder="1" applyAlignment="1">
      <alignment horizontal="center" vertical="center"/>
    </xf>
    <xf numFmtId="0" fontId="15" fillId="5" borderId="11" xfId="0" applyFont="1" applyFill="1" applyBorder="1" applyAlignment="1">
      <alignment horizontal="left"/>
    </xf>
    <xf numFmtId="0" fontId="5" fillId="5" borderId="19" xfId="0" applyFont="1" applyFill="1" applyBorder="1" applyAlignment="1">
      <alignment horizontal="center"/>
    </xf>
    <xf numFmtId="49" fontId="4" fillId="5" borderId="9" xfId="0" applyNumberFormat="1" applyFont="1" applyFill="1" applyBorder="1" applyAlignment="1">
      <alignment horizontal="left" wrapText="1"/>
    </xf>
    <xf numFmtId="49" fontId="4" fillId="5" borderId="10" xfId="0" applyNumberFormat="1" applyFont="1" applyFill="1" applyBorder="1" applyAlignment="1">
      <alignment horizontal="left" wrapText="1"/>
    </xf>
    <xf numFmtId="0" fontId="5" fillId="5" borderId="19" xfId="0" applyFont="1" applyFill="1" applyBorder="1" applyAlignment="1">
      <alignment horizontal="center" vertical="center"/>
    </xf>
    <xf numFmtId="0" fontId="0" fillId="14" borderId="0" xfId="0" applyFill="1" applyAlignment="1">
      <alignment horizontal="center"/>
    </xf>
    <xf numFmtId="0" fontId="10" fillId="18" borderId="2" xfId="0" applyFont="1" applyFill="1" applyBorder="1" applyAlignment="1">
      <alignment horizontal="center" vertical="center" wrapText="1"/>
    </xf>
    <xf numFmtId="0" fontId="10" fillId="18" borderId="5" xfId="0" applyFont="1" applyFill="1" applyBorder="1" applyAlignment="1">
      <alignment horizontal="center" vertical="center" wrapText="1"/>
    </xf>
    <xf numFmtId="0" fontId="10" fillId="18" borderId="32" xfId="0" applyFont="1" applyFill="1" applyBorder="1" applyAlignment="1">
      <alignment horizontal="center" vertical="center" wrapText="1"/>
    </xf>
    <xf numFmtId="0" fontId="29" fillId="17" borderId="2" xfId="0" applyFont="1" applyFill="1" applyBorder="1" applyAlignment="1" applyProtection="1">
      <alignment horizontal="center" vertical="center"/>
      <protection locked="0"/>
    </xf>
    <xf numFmtId="0" fontId="29" fillId="17" borderId="5" xfId="0" applyFont="1" applyFill="1" applyBorder="1" applyAlignment="1" applyProtection="1">
      <alignment horizontal="center" vertical="center"/>
      <protection locked="0"/>
    </xf>
    <xf numFmtId="0" fontId="29" fillId="17" borderId="32" xfId="0" applyFont="1" applyFill="1" applyBorder="1" applyAlignment="1" applyProtection="1">
      <alignment horizontal="center" vertical="center"/>
      <protection locked="0"/>
    </xf>
    <xf numFmtId="0" fontId="15" fillId="15" borderId="0" xfId="0" applyFont="1" applyFill="1" applyAlignment="1">
      <alignment horizontal="center"/>
    </xf>
    <xf numFmtId="0" fontId="10" fillId="15" borderId="9" xfId="0" applyFont="1" applyFill="1" applyBorder="1" applyAlignment="1">
      <alignment horizontal="center" vertical="center"/>
    </xf>
    <xf numFmtId="0" fontId="10" fillId="15" borderId="19" xfId="0" applyFont="1" applyFill="1" applyBorder="1" applyAlignment="1">
      <alignment horizontal="center" vertical="center"/>
    </xf>
    <xf numFmtId="0" fontId="10" fillId="15" borderId="10" xfId="0" applyFont="1" applyFill="1" applyBorder="1" applyAlignment="1">
      <alignment horizontal="center" vertical="center"/>
    </xf>
    <xf numFmtId="0" fontId="5" fillId="15" borderId="9"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5" borderId="9" xfId="0" applyFont="1" applyFill="1" applyBorder="1" applyAlignment="1">
      <alignment horizontal="center"/>
    </xf>
    <xf numFmtId="0" fontId="5" fillId="15" borderId="10" xfId="0" applyFont="1" applyFill="1" applyBorder="1" applyAlignment="1">
      <alignment horizontal="center"/>
    </xf>
    <xf numFmtId="0" fontId="5" fillId="15" borderId="1" xfId="0" applyFont="1" applyFill="1" applyBorder="1" applyAlignment="1">
      <alignment horizontal="center"/>
    </xf>
    <xf numFmtId="0" fontId="10" fillId="15" borderId="1" xfId="0" applyFont="1" applyFill="1" applyBorder="1" applyAlignment="1">
      <alignment horizontal="center" vertical="center" wrapText="1"/>
    </xf>
    <xf numFmtId="0" fontId="10" fillId="15" borderId="1" xfId="0" applyFont="1" applyFill="1" applyBorder="1" applyAlignment="1">
      <alignment horizontal="center"/>
    </xf>
    <xf numFmtId="49" fontId="12" fillId="15" borderId="9" xfId="0" applyNumberFormat="1" applyFont="1" applyFill="1" applyBorder="1" applyAlignment="1">
      <alignment horizontal="center" vertical="center" wrapText="1"/>
    </xf>
    <xf numFmtId="49" fontId="12" fillId="15" borderId="10" xfId="0" applyNumberFormat="1" applyFont="1" applyFill="1" applyBorder="1" applyAlignment="1">
      <alignment horizontal="center" vertical="center" wrapText="1"/>
    </xf>
    <xf numFmtId="17" fontId="10" fillId="15" borderId="9" xfId="0" applyNumberFormat="1" applyFont="1" applyFill="1" applyBorder="1" applyAlignment="1">
      <alignment horizontal="center" vertical="center" wrapText="1"/>
    </xf>
    <xf numFmtId="17" fontId="10" fillId="15" borderId="19" xfId="0" applyNumberFormat="1" applyFont="1" applyFill="1" applyBorder="1" applyAlignment="1">
      <alignment horizontal="center" vertical="center" wrapText="1"/>
    </xf>
    <xf numFmtId="17" fontId="10" fillId="15" borderId="10" xfId="0" applyNumberFormat="1" applyFont="1" applyFill="1" applyBorder="1" applyAlignment="1">
      <alignment horizontal="center" vertical="center" wrapText="1"/>
    </xf>
    <xf numFmtId="49" fontId="5" fillId="15" borderId="9" xfId="0" applyNumberFormat="1" applyFont="1" applyFill="1" applyBorder="1" applyAlignment="1">
      <alignment horizontal="center"/>
    </xf>
    <xf numFmtId="49" fontId="5" fillId="15" borderId="19" xfId="0" applyNumberFormat="1" applyFont="1" applyFill="1" applyBorder="1" applyAlignment="1">
      <alignment horizontal="center"/>
    </xf>
    <xf numFmtId="49" fontId="5" fillId="15" borderId="10" xfId="0" applyNumberFormat="1" applyFont="1" applyFill="1" applyBorder="1" applyAlignment="1">
      <alignment horizontal="center"/>
    </xf>
    <xf numFmtId="49" fontId="0" fillId="15" borderId="9" xfId="0" applyNumberFormat="1" applyFill="1" applyBorder="1" applyAlignment="1">
      <alignment horizontal="center" vertical="center" wrapText="1"/>
    </xf>
    <xf numFmtId="49" fontId="0" fillId="15" borderId="19" xfId="0" applyNumberFormat="1" applyFill="1" applyBorder="1" applyAlignment="1">
      <alignment horizontal="center" vertical="center" wrapText="1"/>
    </xf>
    <xf numFmtId="49" fontId="0" fillId="15" borderId="10" xfId="0" applyNumberFormat="1" applyFill="1" applyBorder="1" applyAlignment="1">
      <alignment horizontal="center" vertical="center" wrapText="1"/>
    </xf>
    <xf numFmtId="0" fontId="5" fillId="15" borderId="9" xfId="0" applyFont="1" applyFill="1" applyBorder="1" applyAlignment="1">
      <alignment horizontal="center" vertical="center"/>
    </xf>
    <xf numFmtId="0" fontId="5" fillId="15" borderId="10" xfId="0" applyFont="1" applyFill="1" applyBorder="1" applyAlignment="1">
      <alignment horizontal="center" vertical="center"/>
    </xf>
    <xf numFmtId="49" fontId="4" fillId="15" borderId="9" xfId="0" applyNumberFormat="1" applyFont="1" applyFill="1" applyBorder="1" applyAlignment="1">
      <alignment horizontal="left" wrapText="1"/>
    </xf>
    <xf numFmtId="49" fontId="4" fillId="15" borderId="10" xfId="0" applyNumberFormat="1" applyFont="1" applyFill="1" applyBorder="1" applyAlignment="1">
      <alignment horizontal="left" wrapText="1"/>
    </xf>
    <xf numFmtId="0" fontId="3" fillId="15" borderId="1" xfId="0" applyFont="1" applyFill="1" applyBorder="1" applyAlignment="1">
      <alignment horizontal="center" vertical="center"/>
    </xf>
    <xf numFmtId="0" fontId="0" fillId="3" borderId="0" xfId="0" applyFill="1"/>
    <xf numFmtId="0" fontId="0" fillId="5" borderId="0" xfId="0" applyFill="1" applyAlignment="1">
      <alignment horizontal="right"/>
    </xf>
    <xf numFmtId="0" fontId="0" fillId="5" borderId="0" xfId="0" applyFill="1"/>
    <xf numFmtId="0" fontId="0" fillId="5" borderId="0" xfId="0" applyFill="1" applyAlignment="1">
      <alignment horizontal="center"/>
    </xf>
    <xf numFmtId="0" fontId="0" fillId="5" borderId="1" xfId="0" applyFill="1" applyBorder="1"/>
    <xf numFmtId="0" fontId="3" fillId="5" borderId="1" xfId="0" applyFont="1" applyFill="1" applyBorder="1"/>
    <xf numFmtId="0" fontId="4" fillId="5" borderId="1" xfId="0" applyFont="1" applyFill="1" applyBorder="1"/>
    <xf numFmtId="0" fontId="0" fillId="5" borderId="19" xfId="0" applyFill="1" applyBorder="1"/>
    <xf numFmtId="0" fontId="0" fillId="5" borderId="12" xfId="0" applyFill="1" applyBorder="1" applyAlignment="1">
      <alignment horizontal="center"/>
    </xf>
    <xf numFmtId="0" fontId="0" fillId="5" borderId="6" xfId="0" applyFill="1" applyBorder="1" applyAlignment="1">
      <alignment horizontal="center"/>
    </xf>
    <xf numFmtId="0" fontId="0" fillId="5" borderId="37" xfId="0" applyFill="1" applyBorder="1" applyAlignment="1">
      <alignment horizontal="center"/>
    </xf>
    <xf numFmtId="49" fontId="4" fillId="5" borderId="1" xfId="0" applyNumberFormat="1" applyFont="1" applyFill="1" applyBorder="1"/>
    <xf numFmtId="49" fontId="0" fillId="5" borderId="1" xfId="0" applyNumberFormat="1" applyFill="1" applyBorder="1"/>
    <xf numFmtId="0" fontId="0" fillId="5" borderId="29" xfId="0" applyFill="1" applyBorder="1" applyAlignment="1">
      <alignment horizontal="center"/>
    </xf>
    <xf numFmtId="0" fontId="0" fillId="12" borderId="29" xfId="0" applyFill="1" applyBorder="1" applyAlignment="1" applyProtection="1">
      <alignment horizontal="center"/>
      <protection locked="0"/>
    </xf>
    <xf numFmtId="49" fontId="0" fillId="5" borderId="32" xfId="0" applyNumberFormat="1" applyFill="1" applyBorder="1"/>
    <xf numFmtId="0" fontId="10" fillId="5" borderId="0" xfId="0" applyFont="1" applyFill="1" applyAlignment="1">
      <alignment horizontal="center" vertical="center"/>
    </xf>
    <xf numFmtId="0" fontId="27" fillId="5" borderId="0" xfId="0" applyFont="1" applyFill="1" applyAlignment="1">
      <alignment horizontal="center" vertical="center"/>
    </xf>
    <xf numFmtId="0" fontId="0" fillId="5" borderId="9" xfId="0" applyFill="1" applyBorder="1" applyAlignment="1">
      <alignment horizontal="center"/>
    </xf>
    <xf numFmtId="0" fontId="0" fillId="5" borderId="19" xfId="0" applyFill="1" applyBorder="1" applyAlignment="1">
      <alignment horizontal="center"/>
    </xf>
    <xf numFmtId="0" fontId="0" fillId="5" borderId="39" xfId="0" applyFill="1" applyBorder="1" applyAlignment="1">
      <alignment horizontal="center"/>
    </xf>
    <xf numFmtId="0" fontId="0" fillId="5" borderId="4" xfId="0" applyFill="1" applyBorder="1"/>
    <xf numFmtId="0" fontId="0" fillId="5" borderId="8" xfId="0" applyFill="1" applyBorder="1"/>
    <xf numFmtId="0" fontId="0" fillId="5" borderId="11" xfId="0" applyFill="1" applyBorder="1"/>
    <xf numFmtId="0" fontId="0" fillId="5" borderId="8" xfId="0" applyFill="1" applyBorder="1" applyAlignment="1">
      <alignment horizontal="center"/>
    </xf>
    <xf numFmtId="0" fontId="0" fillId="5" borderId="11" xfId="0" applyFill="1" applyBorder="1" applyAlignment="1">
      <alignment horizontal="center"/>
    </xf>
    <xf numFmtId="49" fontId="10" fillId="0" borderId="0" xfId="0" applyNumberFormat="1" applyFont="1" applyAlignment="1">
      <alignment horizontal="center" wrapText="1"/>
    </xf>
    <xf numFmtId="0" fontId="4" fillId="5" borderId="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0" xfId="0" applyFont="1" applyAlignment="1">
      <alignment horizontal="center" vertical="center"/>
    </xf>
    <xf numFmtId="0" fontId="3" fillId="0" borderId="6" xfId="0" applyFont="1" applyBorder="1" applyAlignment="1">
      <alignment horizontal="center" vertical="center"/>
    </xf>
    <xf numFmtId="0" fontId="5" fillId="0" borderId="8" xfId="0" applyFont="1" applyBorder="1"/>
    <xf numFmtId="0" fontId="5" fillId="0" borderId="0" xfId="0" applyFont="1"/>
    <xf numFmtId="0" fontId="15" fillId="0" borderId="8" xfId="0" applyFont="1" applyBorder="1"/>
    <xf numFmtId="0" fontId="15" fillId="0" borderId="0" xfId="0" applyFont="1"/>
    <xf numFmtId="0" fontId="15" fillId="0" borderId="9" xfId="0" applyFont="1" applyBorder="1"/>
    <xf numFmtId="0" fontId="15" fillId="0" borderId="19" xfId="0" applyFont="1" applyBorder="1"/>
    <xf numFmtId="0" fontId="5" fillId="0" borderId="9"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5" fillId="0" borderId="3" xfId="0" applyFont="1" applyBorder="1"/>
    <xf numFmtId="0" fontId="15" fillId="0" borderId="4" xfId="0" applyFont="1" applyBorder="1"/>
    <xf numFmtId="0" fontId="15" fillId="0" borderId="8" xfId="0" applyFont="1" applyBorder="1" applyAlignment="1">
      <alignment horizontal="left"/>
    </xf>
    <xf numFmtId="0" fontId="15" fillId="0" borderId="0" xfId="0" applyFont="1" applyAlignment="1">
      <alignment horizontal="left"/>
    </xf>
    <xf numFmtId="0" fontId="15" fillId="0" borderId="11" xfId="0" applyFont="1" applyBorder="1" applyAlignment="1">
      <alignment horizontal="left"/>
    </xf>
    <xf numFmtId="0" fontId="12" fillId="0" borderId="4" xfId="0" applyFont="1" applyBorder="1" applyAlignment="1">
      <alignment horizont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71" fillId="0" borderId="19" xfId="0" applyFont="1" applyBorder="1" applyAlignment="1">
      <alignment horizontal="center"/>
    </xf>
    <xf numFmtId="0" fontId="12" fillId="0" borderId="8" xfId="0" applyFont="1" applyBorder="1"/>
    <xf numFmtId="0" fontId="12" fillId="0" borderId="0" xfId="0" applyFont="1"/>
    <xf numFmtId="0" fontId="5" fillId="0" borderId="9" xfId="0" applyFont="1" applyBorder="1" applyAlignment="1">
      <alignment horizontal="left" vertical="center"/>
    </xf>
    <xf numFmtId="0" fontId="5" fillId="0" borderId="19" xfId="0" applyFont="1" applyBorder="1" applyAlignment="1">
      <alignment horizontal="left" vertical="center"/>
    </xf>
    <xf numFmtId="0" fontId="5" fillId="0" borderId="10" xfId="0" applyFont="1" applyBorder="1" applyAlignment="1">
      <alignment horizontal="left" vertical="center"/>
    </xf>
    <xf numFmtId="0" fontId="0" fillId="0" borderId="0" xfId="0" applyAlignment="1">
      <alignment horizontal="left"/>
    </xf>
    <xf numFmtId="0" fontId="0" fillId="0" borderId="11" xfId="0" applyBorder="1" applyAlignment="1">
      <alignment horizontal="left"/>
    </xf>
    <xf numFmtId="0" fontId="15" fillId="0" borderId="11" xfId="0" applyFont="1" applyBorder="1"/>
    <xf numFmtId="0" fontId="5" fillId="0" borderId="0" xfId="0" applyFont="1" applyAlignment="1">
      <alignment horizontal="center"/>
    </xf>
    <xf numFmtId="0" fontId="5" fillId="0" borderId="11" xfId="0" applyFont="1" applyBorder="1" applyAlignment="1">
      <alignment horizontal="center"/>
    </xf>
    <xf numFmtId="0" fontId="12" fillId="0" borderId="9" xfId="0" applyFont="1" applyBorder="1"/>
    <xf numFmtId="0" fontId="12" fillId="0" borderId="19" xfId="0" applyFont="1" applyBorder="1"/>
    <xf numFmtId="0" fontId="12" fillId="0" borderId="10" xfId="0" applyFont="1" applyBorder="1"/>
    <xf numFmtId="0" fontId="4" fillId="0" borderId="0" xfId="0" applyFont="1" applyAlignment="1">
      <alignment horizontal="center"/>
    </xf>
    <xf numFmtId="0" fontId="4" fillId="0" borderId="11" xfId="0" applyFont="1" applyBorder="1" applyAlignment="1">
      <alignment horizontal="center"/>
    </xf>
    <xf numFmtId="0" fontId="5" fillId="0" borderId="9" xfId="0" applyFont="1" applyBorder="1" applyAlignment="1">
      <alignment horizontal="center"/>
    </xf>
    <xf numFmtId="0" fontId="5" fillId="0" borderId="19" xfId="0" applyFont="1" applyBorder="1" applyAlignment="1">
      <alignment horizontal="center"/>
    </xf>
    <xf numFmtId="0" fontId="5" fillId="0" borderId="10" xfId="0" applyFont="1" applyBorder="1" applyAlignment="1">
      <alignment horizontal="center"/>
    </xf>
    <xf numFmtId="0" fontId="10" fillId="0" borderId="0" xfId="0" applyFont="1" applyAlignment="1">
      <alignment horizontal="center"/>
    </xf>
    <xf numFmtId="0" fontId="21" fillId="0" borderId="0" xfId="0" applyFont="1" applyAlignment="1">
      <alignment horizontal="center"/>
    </xf>
    <xf numFmtId="0" fontId="4" fillId="0" borderId="0" xfId="0" applyFont="1"/>
    <xf numFmtId="49" fontId="5" fillId="0" borderId="9" xfId="0" applyNumberFormat="1" applyFont="1" applyBorder="1" applyAlignment="1">
      <alignment horizontal="center" wrapText="1"/>
    </xf>
    <xf numFmtId="49" fontId="5" fillId="0" borderId="19" xfId="0" applyNumberFormat="1" applyFont="1" applyBorder="1" applyAlignment="1">
      <alignment horizontal="center" wrapText="1"/>
    </xf>
    <xf numFmtId="49" fontId="5" fillId="0" borderId="10" xfId="0" applyNumberFormat="1" applyFont="1" applyBorder="1" applyAlignment="1">
      <alignment horizontal="center" wrapText="1"/>
    </xf>
    <xf numFmtId="49" fontId="10" fillId="0" borderId="9" xfId="0" applyNumberFormat="1" applyFont="1" applyBorder="1" applyAlignment="1">
      <alignment horizontal="center" wrapText="1"/>
    </xf>
    <xf numFmtId="49" fontId="10" fillId="0" borderId="19" xfId="0" applyNumberFormat="1" applyFont="1" applyBorder="1" applyAlignment="1">
      <alignment horizontal="center" wrapText="1"/>
    </xf>
    <xf numFmtId="49" fontId="10" fillId="0" borderId="10" xfId="0" applyNumberFormat="1" applyFont="1" applyBorder="1" applyAlignment="1">
      <alignment horizont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49" fontId="21" fillId="0" borderId="9" xfId="0" applyNumberFormat="1" applyFont="1" applyBorder="1" applyAlignment="1">
      <alignment horizontal="left" wrapText="1"/>
    </xf>
    <xf numFmtId="49" fontId="21" fillId="0" borderId="10" xfId="0" applyNumberFormat="1" applyFont="1" applyBorder="1" applyAlignment="1">
      <alignment horizontal="left" wrapText="1"/>
    </xf>
    <xf numFmtId="0" fontId="5" fillId="0" borderId="9" xfId="0" applyFont="1" applyBorder="1"/>
    <xf numFmtId="0" fontId="5" fillId="0" borderId="10" xfId="0" applyFont="1" applyBorder="1"/>
    <xf numFmtId="0" fontId="5" fillId="0" borderId="1" xfId="0" applyFont="1" applyBorder="1" applyAlignment="1">
      <alignment horizontal="right" vertical="center"/>
    </xf>
    <xf numFmtId="0" fontId="23" fillId="0" borderId="8" xfId="0" applyFont="1" applyBorder="1"/>
    <xf numFmtId="0" fontId="23" fillId="0" borderId="0" xfId="0" applyFont="1"/>
    <xf numFmtId="0" fontId="10" fillId="14" borderId="0" xfId="0" applyFont="1" applyFill="1" applyAlignment="1">
      <alignment horizontal="center" vertical="center" wrapText="1"/>
    </xf>
    <xf numFmtId="0" fontId="15" fillId="0" borderId="0" xfId="0" applyFont="1" applyAlignment="1">
      <alignment horizontal="center"/>
    </xf>
    <xf numFmtId="0" fontId="12" fillId="14" borderId="33" xfId="0" applyFont="1" applyFill="1" applyBorder="1" applyAlignment="1" applyProtection="1">
      <alignment horizontal="center"/>
      <protection locked="0"/>
    </xf>
    <xf numFmtId="0" fontId="12" fillId="14" borderId="34" xfId="0" applyFont="1" applyFill="1" applyBorder="1" applyAlignment="1" applyProtection="1">
      <alignment horizontal="center"/>
      <protection locked="0"/>
    </xf>
    <xf numFmtId="0" fontId="10" fillId="14" borderId="33"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15" fillId="0" borderId="8"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8" xfId="0" applyFont="1" applyBorder="1" applyAlignment="1">
      <alignment horizontal="left"/>
    </xf>
    <xf numFmtId="0" fontId="5" fillId="0" borderId="0" xfId="0" applyFont="1" applyAlignment="1">
      <alignment horizontal="left"/>
    </xf>
    <xf numFmtId="0" fontId="10" fillId="0" borderId="9" xfId="0" applyFont="1" applyBorder="1" applyAlignment="1">
      <alignment horizontal="right"/>
    </xf>
    <xf numFmtId="0" fontId="10" fillId="0" borderId="10" xfId="0" applyFont="1" applyBorder="1" applyAlignment="1">
      <alignment horizontal="right"/>
    </xf>
    <xf numFmtId="0" fontId="5" fillId="5" borderId="9" xfId="0" applyFont="1" applyFill="1" applyBorder="1"/>
    <xf numFmtId="0" fontId="5" fillId="5" borderId="10" xfId="0" applyFont="1" applyFill="1" applyBorder="1"/>
    <xf numFmtId="17" fontId="10" fillId="0" borderId="9" xfId="0" applyNumberFormat="1" applyFont="1" applyBorder="1" applyAlignment="1">
      <alignment horizontal="center" vertical="center" wrapText="1"/>
    </xf>
    <xf numFmtId="17" fontId="10" fillId="0" borderId="19" xfId="0" applyNumberFormat="1" applyFont="1" applyBorder="1" applyAlignment="1">
      <alignment horizontal="center" vertical="center" wrapText="1"/>
    </xf>
    <xf numFmtId="17" fontId="10" fillId="0" borderId="10" xfId="0" applyNumberFormat="1" applyFont="1" applyBorder="1" applyAlignment="1">
      <alignment horizontal="center" vertical="center" wrapText="1"/>
    </xf>
    <xf numFmtId="49" fontId="10" fillId="0" borderId="6" xfId="0" applyNumberFormat="1" applyFont="1" applyBorder="1" applyAlignment="1">
      <alignment horizontal="center" wrapText="1"/>
    </xf>
    <xf numFmtId="0" fontId="12" fillId="5" borderId="1" xfId="0" applyFont="1" applyFill="1" applyBorder="1"/>
    <xf numFmtId="49" fontId="4" fillId="0" borderId="9" xfId="0" applyNumberFormat="1" applyFont="1" applyBorder="1" applyAlignment="1">
      <alignment horizontal="center" wrapText="1"/>
    </xf>
    <xf numFmtId="49" fontId="4" fillId="0" borderId="10" xfId="0" applyNumberFormat="1" applyFont="1" applyBorder="1" applyAlignment="1">
      <alignment horizontal="center" wrapText="1"/>
    </xf>
    <xf numFmtId="0" fontId="0" fillId="5" borderId="12" xfId="0" applyFill="1" applyBorder="1"/>
    <xf numFmtId="0" fontId="0" fillId="5" borderId="6" xfId="0" applyFill="1" applyBorder="1"/>
    <xf numFmtId="0" fontId="0" fillId="5" borderId="24" xfId="0" applyFill="1" applyBorder="1"/>
    <xf numFmtId="0" fontId="0" fillId="5" borderId="3" xfId="0" applyFill="1" applyBorder="1"/>
    <xf numFmtId="0" fontId="0" fillId="5" borderId="7" xfId="0" applyFill="1" applyBorder="1"/>
    <xf numFmtId="0" fontId="0" fillId="5" borderId="1"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left"/>
    </xf>
    <xf numFmtId="0" fontId="0" fillId="5" borderId="0" xfId="0" applyFill="1" applyAlignment="1">
      <alignment horizontal="left"/>
    </xf>
    <xf numFmtId="0" fontId="0" fillId="5" borderId="11" xfId="0" applyFill="1" applyBorder="1" applyAlignment="1">
      <alignment horizontal="left"/>
    </xf>
    <xf numFmtId="1" fontId="0" fillId="5" borderId="19" xfId="0" applyNumberFormat="1" applyFill="1" applyBorder="1"/>
    <xf numFmtId="1" fontId="3" fillId="5" borderId="4" xfId="0" applyNumberFormat="1" applyFont="1" applyFill="1" applyBorder="1"/>
    <xf numFmtId="0" fontId="3" fillId="5" borderId="7" xfId="0" applyFont="1" applyFill="1" applyBorder="1"/>
    <xf numFmtId="1" fontId="3" fillId="5" borderId="19" xfId="0" applyNumberFormat="1" applyFont="1" applyFill="1" applyBorder="1"/>
    <xf numFmtId="0" fontId="3" fillId="5" borderId="10" xfId="0" applyFont="1" applyFill="1" applyBorder="1"/>
    <xf numFmtId="0" fontId="3" fillId="5" borderId="19" xfId="0" applyFont="1" applyFill="1" applyBorder="1"/>
    <xf numFmtId="0" fontId="0" fillId="5" borderId="1" xfId="0" applyFill="1" applyBorder="1" applyProtection="1">
      <protection locked="0"/>
    </xf>
    <xf numFmtId="0" fontId="0" fillId="5" borderId="9" xfId="0" applyFill="1" applyBorder="1" applyProtection="1">
      <protection locked="0"/>
    </xf>
    <xf numFmtId="0" fontId="0" fillId="5" borderId="1" xfId="0" applyFill="1" applyBorder="1" applyAlignment="1">
      <alignment horizontal="center" vertical="center"/>
    </xf>
    <xf numFmtId="0" fontId="0" fillId="5" borderId="9" xfId="0" applyFill="1" applyBorder="1" applyAlignment="1">
      <alignment horizontal="center" vertical="center"/>
    </xf>
    <xf numFmtId="0" fontId="21" fillId="5" borderId="1" xfId="0" applyFont="1" applyFill="1" applyBorder="1" applyAlignment="1">
      <alignment horizontal="center" vertical="center"/>
    </xf>
    <xf numFmtId="0" fontId="21" fillId="5" borderId="10" xfId="0" applyFont="1" applyFill="1" applyBorder="1" applyAlignment="1">
      <alignment horizontal="center" vertical="center"/>
    </xf>
    <xf numFmtId="0" fontId="0" fillId="5" borderId="0" xfId="0" applyFill="1" applyProtection="1">
      <protection locked="0"/>
    </xf>
    <xf numFmtId="0" fontId="0" fillId="5" borderId="3" xfId="0" applyFill="1" applyBorder="1" applyAlignment="1" applyProtection="1">
      <alignment horizontal="center"/>
      <protection locked="0"/>
    </xf>
    <xf numFmtId="0" fontId="0" fillId="5" borderId="7" xfId="0" applyFill="1" applyBorder="1" applyAlignment="1" applyProtection="1">
      <alignment horizontal="center"/>
      <protection locked="0"/>
    </xf>
    <xf numFmtId="1" fontId="0" fillId="5" borderId="9" xfId="0" applyNumberFormat="1" applyFill="1" applyBorder="1" applyAlignment="1">
      <alignment horizontal="right"/>
    </xf>
    <xf numFmtId="0" fontId="0" fillId="5" borderId="10" xfId="0" applyFill="1" applyBorder="1" applyAlignment="1">
      <alignment horizontal="right"/>
    </xf>
    <xf numFmtId="0" fontId="0" fillId="5" borderId="10" xfId="0" applyFill="1" applyBorder="1" applyAlignment="1">
      <alignment horizontal="center"/>
    </xf>
    <xf numFmtId="1" fontId="0" fillId="5" borderId="9" xfId="0" applyNumberFormat="1" applyFill="1" applyBorder="1"/>
    <xf numFmtId="0" fontId="0" fillId="5" borderId="5" xfId="0" applyFill="1" applyBorder="1"/>
    <xf numFmtId="0" fontId="0" fillId="5" borderId="10" xfId="0" applyFill="1" applyBorder="1" applyProtection="1">
      <protection locked="0"/>
    </xf>
    <xf numFmtId="1" fontId="0" fillId="5" borderId="1" xfId="0" applyNumberFormat="1" applyFill="1" applyBorder="1"/>
    <xf numFmtId="49" fontId="0" fillId="5" borderId="8" xfId="0" applyNumberFormat="1" applyFill="1" applyBorder="1"/>
    <xf numFmtId="49" fontId="0" fillId="5" borderId="0" xfId="0" applyNumberFormat="1" applyFill="1"/>
    <xf numFmtId="49" fontId="0" fillId="5" borderId="11" xfId="0" applyNumberFormat="1" applyFill="1" applyBorder="1"/>
    <xf numFmtId="0" fontId="0" fillId="5" borderId="24" xfId="0" applyFill="1" applyBorder="1" applyAlignment="1">
      <alignment horizontal="center"/>
    </xf>
    <xf numFmtId="0" fontId="12" fillId="5" borderId="0" xfId="0" applyFont="1" applyFill="1" applyAlignment="1">
      <alignment horizontal="center" vertical="center"/>
    </xf>
    <xf numFmtId="0" fontId="3" fillId="5" borderId="0" xfId="0" applyFont="1" applyFill="1" applyAlignment="1">
      <alignment horizontal="center" vertical="center"/>
    </xf>
    <xf numFmtId="0" fontId="0" fillId="5" borderId="32" xfId="0" applyFill="1" applyBorder="1"/>
    <xf numFmtId="0" fontId="0" fillId="5" borderId="1" xfId="0" applyFill="1" applyBorder="1" applyAlignment="1">
      <alignment horizontal="center" vertical="top"/>
    </xf>
    <xf numFmtId="0" fontId="0" fillId="5" borderId="1" xfId="0" applyFill="1" applyBorder="1" applyAlignment="1" applyProtection="1">
      <alignment horizontal="center" wrapText="1"/>
      <protection locked="0"/>
    </xf>
    <xf numFmtId="0" fontId="0" fillId="5" borderId="1" xfId="0" applyFill="1" applyBorder="1" applyAlignment="1" applyProtection="1">
      <alignment horizontal="center" vertical="center"/>
      <protection locked="0"/>
    </xf>
    <xf numFmtId="15" fontId="0" fillId="5" borderId="9" xfId="0" applyNumberForma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4" fillId="5" borderId="0" xfId="0" applyFont="1" applyFill="1" applyAlignment="1">
      <alignment horizontal="center" vertical="center"/>
    </xf>
    <xf numFmtId="49" fontId="0" fillId="5" borderId="1" xfId="0" applyNumberFormat="1" applyFill="1" applyBorder="1" applyAlignment="1">
      <alignment horizontal="center"/>
    </xf>
    <xf numFmtId="0" fontId="3" fillId="5" borderId="0" xfId="0" applyFont="1" applyFill="1"/>
    <xf numFmtId="0" fontId="0" fillId="5" borderId="8" xfId="0" applyFill="1" applyBorder="1" applyProtection="1">
      <protection locked="0"/>
    </xf>
    <xf numFmtId="0" fontId="0" fillId="5" borderId="11" xfId="0" applyFill="1" applyBorder="1" applyProtection="1">
      <protection locked="0"/>
    </xf>
    <xf numFmtId="0" fontId="10" fillId="5" borderId="0" xfId="0" applyFont="1" applyFill="1" applyAlignment="1">
      <alignment horizontal="left" vertical="center"/>
    </xf>
    <xf numFmtId="0" fontId="0" fillId="5" borderId="8" xfId="0" applyFill="1" applyBorder="1" applyAlignment="1" applyProtection="1">
      <alignment horizontal="left"/>
      <protection locked="0"/>
    </xf>
    <xf numFmtId="0" fontId="0" fillId="5" borderId="0" xfId="0" applyFill="1" applyAlignment="1" applyProtection="1">
      <alignment horizontal="left"/>
      <protection locked="0"/>
    </xf>
    <xf numFmtId="0" fontId="0" fillId="5" borderId="11" xfId="0" applyFill="1" applyBorder="1" applyAlignment="1" applyProtection="1">
      <alignment horizontal="left"/>
      <protection locked="0"/>
    </xf>
    <xf numFmtId="0" fontId="3" fillId="5" borderId="8" xfId="0" applyFont="1" applyFill="1" applyBorder="1" applyAlignment="1" applyProtection="1">
      <alignment horizontal="left" vertical="center"/>
      <protection locked="0"/>
    </xf>
    <xf numFmtId="0" fontId="3" fillId="5" borderId="0" xfId="0" applyFont="1" applyFill="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6" xfId="0" applyFill="1" applyBorder="1" applyProtection="1">
      <protection locked="0"/>
    </xf>
    <xf numFmtId="0" fontId="0" fillId="5" borderId="24" xfId="0" applyFill="1" applyBorder="1" applyProtection="1">
      <protection locked="0"/>
    </xf>
    <xf numFmtId="0" fontId="3" fillId="5" borderId="8" xfId="0" applyFont="1" applyFill="1" applyBorder="1" applyAlignment="1" applyProtection="1">
      <alignment vertical="center"/>
      <protection locked="0"/>
    </xf>
    <xf numFmtId="0" fontId="3" fillId="5" borderId="0" xfId="0" applyFont="1" applyFill="1" applyAlignment="1" applyProtection="1">
      <alignment vertical="center"/>
      <protection locked="0"/>
    </xf>
    <xf numFmtId="0" fontId="3" fillId="5" borderId="11" xfId="0" applyFont="1" applyFill="1" applyBorder="1" applyAlignment="1" applyProtection="1">
      <alignment vertical="center"/>
      <protection locked="0"/>
    </xf>
    <xf numFmtId="0" fontId="0" fillId="11" borderId="0" xfId="0" applyFill="1"/>
    <xf numFmtId="49" fontId="0" fillId="5" borderId="8" xfId="0" applyNumberFormat="1" applyFill="1" applyBorder="1" applyProtection="1">
      <protection locked="0"/>
    </xf>
    <xf numFmtId="49" fontId="0" fillId="5" borderId="0" xfId="0" applyNumberFormat="1" applyFill="1" applyProtection="1">
      <protection locked="0"/>
    </xf>
    <xf numFmtId="49" fontId="0" fillId="5" borderId="11" xfId="0" applyNumberFormat="1" applyFill="1" applyBorder="1" applyProtection="1">
      <protection locked="0"/>
    </xf>
    <xf numFmtId="49" fontId="0" fillId="5" borderId="8" xfId="0" applyNumberFormat="1" applyFill="1" applyBorder="1" applyAlignment="1" applyProtection="1">
      <alignment horizontal="center"/>
      <protection locked="0"/>
    </xf>
    <xf numFmtId="49" fontId="0" fillId="5" borderId="0" xfId="0" applyNumberFormat="1" applyFill="1" applyAlignment="1" applyProtection="1">
      <alignment horizontal="center"/>
      <protection locked="0"/>
    </xf>
    <xf numFmtId="49" fontId="0" fillId="5" borderId="11" xfId="0" applyNumberFormat="1" applyFill="1" applyBorder="1" applyAlignment="1" applyProtection="1">
      <alignment horizontal="center"/>
      <protection locked="0"/>
    </xf>
    <xf numFmtId="49" fontId="0" fillId="5" borderId="12" xfId="0" applyNumberFormat="1" applyFill="1" applyBorder="1" applyAlignment="1" applyProtection="1">
      <alignment horizontal="center"/>
      <protection locked="0"/>
    </xf>
    <xf numFmtId="49" fontId="0" fillId="5" borderId="6" xfId="0" applyNumberFormat="1" applyFill="1" applyBorder="1" applyAlignment="1" applyProtection="1">
      <alignment horizontal="center"/>
      <protection locked="0"/>
    </xf>
    <xf numFmtId="49" fontId="0" fillId="5" borderId="24" xfId="0" applyNumberFormat="1" applyFill="1" applyBorder="1" applyAlignment="1" applyProtection="1">
      <alignment horizontal="center"/>
      <protection locked="0"/>
    </xf>
    <xf numFmtId="0" fontId="32" fillId="5" borderId="0" xfId="0" applyFont="1" applyFill="1" applyAlignment="1">
      <alignment horizontal="center"/>
    </xf>
    <xf numFmtId="9" fontId="37" fillId="32" borderId="2" xfId="2" applyFont="1" applyFill="1" applyBorder="1" applyAlignment="1">
      <alignment horizontal="center" vertical="center"/>
    </xf>
    <xf numFmtId="9" fontId="37" fillId="32" borderId="32" xfId="2" applyFont="1" applyFill="1" applyBorder="1" applyAlignment="1">
      <alignment horizontal="center" vertical="center"/>
    </xf>
    <xf numFmtId="0" fontId="37" fillId="31" borderId="2" xfId="0" applyFont="1" applyFill="1" applyBorder="1" applyAlignment="1" applyProtection="1">
      <alignment horizontal="center" vertical="center"/>
      <protection locked="0"/>
    </xf>
    <xf numFmtId="0" fontId="37" fillId="31" borderId="32" xfId="0" applyFont="1" applyFill="1" applyBorder="1" applyAlignment="1" applyProtection="1">
      <alignment horizontal="center" vertical="center"/>
      <protection locked="0"/>
    </xf>
    <xf numFmtId="9" fontId="37" fillId="32" borderId="1" xfId="2" applyFont="1" applyFill="1" applyBorder="1" applyAlignment="1">
      <alignment horizontal="center" vertical="center"/>
    </xf>
    <xf numFmtId="0" fontId="37" fillId="31" borderId="1" xfId="0" applyFont="1" applyFill="1" applyBorder="1" applyAlignment="1" applyProtection="1">
      <alignment horizontal="center" vertical="center"/>
      <protection locked="0"/>
    </xf>
    <xf numFmtId="0" fontId="34" fillId="5" borderId="8"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2" fillId="5" borderId="1" xfId="0" applyFont="1" applyFill="1" applyBorder="1" applyAlignment="1">
      <alignment horizontal="center"/>
    </xf>
    <xf numFmtId="0" fontId="35" fillId="32" borderId="9" xfId="0" applyFont="1" applyFill="1" applyBorder="1" applyAlignment="1">
      <alignment horizontal="center"/>
    </xf>
    <xf numFmtId="0" fontId="35" fillId="32" borderId="19" xfId="0" applyFont="1" applyFill="1" applyBorder="1" applyAlignment="1">
      <alignment horizontal="center"/>
    </xf>
    <xf numFmtId="0" fontId="35" fillId="32" borderId="10" xfId="0" applyFont="1" applyFill="1" applyBorder="1" applyAlignment="1">
      <alignment horizontal="center"/>
    </xf>
    <xf numFmtId="0" fontId="33" fillId="32" borderId="1" xfId="0" applyFont="1" applyFill="1" applyBorder="1" applyAlignment="1">
      <alignment horizontal="center" vertical="center"/>
    </xf>
    <xf numFmtId="0" fontId="33" fillId="31" borderId="1" xfId="0" applyFont="1" applyFill="1" applyBorder="1" applyAlignment="1">
      <alignment horizontal="center" vertical="center"/>
    </xf>
    <xf numFmtId="0" fontId="36" fillId="32" borderId="9" xfId="0" applyFont="1" applyFill="1" applyBorder="1" applyAlignment="1">
      <alignment horizontal="center" vertical="center" wrapText="1"/>
    </xf>
    <xf numFmtId="0" fontId="36" fillId="32" borderId="19" xfId="0" applyFont="1" applyFill="1" applyBorder="1" applyAlignment="1">
      <alignment horizontal="center" vertical="center" wrapText="1"/>
    </xf>
    <xf numFmtId="0" fontId="36" fillId="32" borderId="10" xfId="0" applyFont="1" applyFill="1" applyBorder="1" applyAlignment="1">
      <alignment horizontal="center" vertical="center" wrapText="1"/>
    </xf>
    <xf numFmtId="0" fontId="32" fillId="32" borderId="1" xfId="0" applyFont="1" applyFill="1" applyBorder="1" applyAlignment="1">
      <alignment horizontal="center"/>
    </xf>
    <xf numFmtId="0" fontId="70" fillId="32" borderId="32" xfId="0" applyFont="1" applyFill="1" applyBorder="1" applyAlignment="1">
      <alignment horizontal="center"/>
    </xf>
    <xf numFmtId="0" fontId="41" fillId="31" borderId="1" xfId="0" applyFont="1" applyFill="1" applyBorder="1" applyAlignment="1" applyProtection="1">
      <alignment horizontal="center" vertical="center"/>
      <protection locked="0"/>
    </xf>
    <xf numFmtId="0" fontId="33" fillId="0" borderId="1" xfId="0" applyFont="1" applyBorder="1" applyAlignment="1">
      <alignment horizontal="center"/>
    </xf>
    <xf numFmtId="0" fontId="30" fillId="33" borderId="0" xfId="0" applyFont="1" applyFill="1" applyAlignment="1">
      <alignment horizontal="left" vertical="center"/>
    </xf>
    <xf numFmtId="0" fontId="7" fillId="33" borderId="0" xfId="0" applyFont="1" applyFill="1"/>
    <xf numFmtId="0" fontId="38" fillId="32" borderId="3" xfId="0" applyFont="1" applyFill="1" applyBorder="1" applyAlignment="1">
      <alignment horizontal="center" vertical="center" wrapText="1"/>
    </xf>
    <xf numFmtId="0" fontId="38" fillId="32" borderId="7" xfId="0" applyFont="1" applyFill="1" applyBorder="1" applyAlignment="1">
      <alignment horizontal="center" vertical="center" wrapText="1"/>
    </xf>
    <xf numFmtId="0" fontId="38" fillId="32" borderId="8" xfId="0" applyFont="1" applyFill="1" applyBorder="1" applyAlignment="1">
      <alignment horizontal="center" vertical="center" wrapText="1"/>
    </xf>
    <xf numFmtId="0" fontId="38" fillId="32" borderId="11" xfId="0" applyFont="1" applyFill="1" applyBorder="1" applyAlignment="1">
      <alignment horizontal="center" vertical="center" wrapText="1"/>
    </xf>
    <xf numFmtId="0" fontId="38" fillId="32" borderId="12" xfId="0" applyFont="1" applyFill="1" applyBorder="1" applyAlignment="1">
      <alignment horizontal="center" vertical="center" wrapText="1"/>
    </xf>
    <xf numFmtId="0" fontId="38" fillId="32" borderId="24" xfId="0" applyFont="1" applyFill="1" applyBorder="1" applyAlignment="1">
      <alignment horizontal="center" vertical="center" wrapText="1"/>
    </xf>
    <xf numFmtId="0" fontId="85" fillId="5" borderId="0" xfId="0" applyFont="1" applyFill="1" applyAlignment="1">
      <alignment horizontal="center" vertical="center" wrapText="1"/>
    </xf>
    <xf numFmtId="0" fontId="38" fillId="31" borderId="2" xfId="0" applyFont="1" applyFill="1" applyBorder="1" applyAlignment="1" applyProtection="1">
      <alignment horizontal="center" vertical="center"/>
      <protection locked="0"/>
    </xf>
    <xf numFmtId="0" fontId="38" fillId="31" borderId="32" xfId="0" applyFont="1" applyFill="1" applyBorder="1" applyAlignment="1" applyProtection="1">
      <alignment horizontal="center" vertical="center"/>
      <protection locked="0"/>
    </xf>
    <xf numFmtId="0" fontId="0" fillId="19" borderId="0" xfId="0" applyFill="1"/>
    <xf numFmtId="0" fontId="10" fillId="19" borderId="0" xfId="0" applyFont="1" applyFill="1" applyAlignment="1">
      <alignment horizontal="center"/>
    </xf>
    <xf numFmtId="0" fontId="5" fillId="19" borderId="0" xfId="0" applyFont="1" applyFill="1" applyAlignment="1">
      <alignment horizontal="center"/>
    </xf>
    <xf numFmtId="0" fontId="0" fillId="19" borderId="0" xfId="0" applyFill="1" applyAlignment="1">
      <alignment horizontal="center"/>
    </xf>
    <xf numFmtId="0" fontId="0" fillId="14" borderId="1" xfId="0" applyFill="1" applyBorder="1" applyAlignment="1">
      <alignment horizontal="center"/>
    </xf>
    <xf numFmtId="0" fontId="12" fillId="19" borderId="1" xfId="0" applyFont="1" applyFill="1" applyBorder="1" applyAlignment="1">
      <alignment horizontal="center"/>
    </xf>
    <xf numFmtId="0" fontId="0" fillId="19" borderId="1" xfId="0" applyFill="1" applyBorder="1" applyAlignment="1">
      <alignment horizontal="center"/>
    </xf>
    <xf numFmtId="0" fontId="12" fillId="0" borderId="1" xfId="0" applyFont="1" applyBorder="1" applyAlignment="1">
      <alignment horizontal="center" vertical="center"/>
    </xf>
    <xf numFmtId="0" fontId="0" fillId="14" borderId="12" xfId="0" applyFill="1" applyBorder="1" applyAlignment="1">
      <alignment horizontal="center"/>
    </xf>
    <xf numFmtId="0" fontId="0" fillId="14" borderId="6" xfId="0" applyFill="1" applyBorder="1" applyAlignment="1">
      <alignment horizontal="center"/>
    </xf>
    <xf numFmtId="0" fontId="3" fillId="21" borderId="8" xfId="0" applyFont="1" applyFill="1" applyBorder="1" applyAlignment="1">
      <alignment horizontal="center"/>
    </xf>
    <xf numFmtId="0" fontId="3" fillId="21" borderId="0" xfId="0" applyFont="1" applyFill="1" applyAlignment="1">
      <alignment horizontal="center"/>
    </xf>
    <xf numFmtId="0" fontId="0" fillId="19" borderId="6" xfId="0" applyFill="1" applyBorder="1"/>
    <xf numFmtId="0" fontId="3" fillId="19" borderId="0" xfId="0" applyFont="1" applyFill="1" applyAlignment="1">
      <alignment horizontal="center"/>
    </xf>
    <xf numFmtId="0" fontId="21" fillId="19" borderId="0" xfId="0" applyFont="1" applyFill="1" applyAlignment="1">
      <alignment horizontal="center"/>
    </xf>
    <xf numFmtId="1" fontId="0" fillId="5" borderId="6" xfId="0" applyNumberFormat="1" applyFill="1" applyBorder="1" applyAlignment="1">
      <alignment horizontal="center"/>
    </xf>
    <xf numFmtId="0" fontId="0" fillId="19" borderId="4" xfId="0" applyFill="1" applyBorder="1" applyAlignment="1">
      <alignment horizontal="left"/>
    </xf>
    <xf numFmtId="0" fontId="40" fillId="5" borderId="4"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6" xfId="0" applyFont="1" applyFill="1" applyBorder="1" applyAlignment="1">
      <alignment horizontal="center" vertical="center"/>
    </xf>
    <xf numFmtId="0" fontId="40" fillId="5" borderId="24" xfId="0" applyFont="1" applyFill="1" applyBorder="1" applyAlignment="1">
      <alignment horizontal="center" vertical="center"/>
    </xf>
    <xf numFmtId="0" fontId="31" fillId="14" borderId="0" xfId="0" applyFont="1" applyFill="1" applyAlignment="1">
      <alignment horizontal="center"/>
    </xf>
    <xf numFmtId="0" fontId="31" fillId="14" borderId="6" xfId="0" applyFont="1" applyFill="1" applyBorder="1" applyAlignment="1">
      <alignment horizontal="center"/>
    </xf>
    <xf numFmtId="0" fontId="0" fillId="19" borderId="4" xfId="0" applyFill="1" applyBorder="1"/>
    <xf numFmtId="0" fontId="0" fillId="19" borderId="4" xfId="0" applyFill="1" applyBorder="1" applyAlignment="1">
      <alignment horizontal="center"/>
    </xf>
    <xf numFmtId="0" fontId="46" fillId="26" borderId="0" xfId="0" applyFont="1" applyFill="1" applyAlignment="1">
      <alignment horizontal="center"/>
    </xf>
    <xf numFmtId="0" fontId="0" fillId="19" borderId="19" xfId="0" applyFill="1" applyBorder="1" applyAlignment="1">
      <alignment horizontal="left"/>
    </xf>
    <xf numFmtId="0" fontId="14" fillId="21" borderId="8" xfId="1" applyFill="1" applyBorder="1" applyAlignment="1" applyProtection="1">
      <alignment horizontal="center"/>
    </xf>
    <xf numFmtId="0" fontId="39" fillId="21" borderId="0" xfId="1" applyFont="1" applyFill="1" applyBorder="1" applyAlignment="1" applyProtection="1">
      <alignment horizontal="center"/>
    </xf>
    <xf numFmtId="0" fontId="0" fillId="14" borderId="9" xfId="0" applyFill="1" applyBorder="1" applyAlignment="1">
      <alignment horizontal="center"/>
    </xf>
    <xf numFmtId="0" fontId="0" fillId="14" borderId="19" xfId="0" applyFill="1" applyBorder="1" applyAlignment="1">
      <alignment horizontal="center"/>
    </xf>
    <xf numFmtId="0" fontId="0" fillId="14" borderId="10" xfId="0" applyFill="1" applyBorder="1" applyAlignment="1">
      <alignment horizontal="center"/>
    </xf>
    <xf numFmtId="0" fontId="0" fillId="16" borderId="9" xfId="0" applyFill="1" applyBorder="1" applyAlignment="1">
      <alignment horizontal="center"/>
    </xf>
    <xf numFmtId="0" fontId="0" fillId="16" borderId="19" xfId="0" applyFill="1" applyBorder="1" applyAlignment="1">
      <alignment horizontal="center"/>
    </xf>
    <xf numFmtId="0" fontId="0" fillId="16" borderId="10" xfId="0" applyFill="1" applyBorder="1" applyAlignment="1">
      <alignment horizontal="center"/>
    </xf>
    <xf numFmtId="0" fontId="10" fillId="5" borderId="0" xfId="0" applyFont="1" applyFill="1"/>
    <xf numFmtId="0" fontId="3" fillId="5" borderId="0" xfId="0" applyFont="1" applyFill="1" applyAlignment="1">
      <alignment wrapText="1"/>
    </xf>
    <xf numFmtId="0" fontId="47" fillId="24" borderId="3" xfId="0" applyFont="1" applyFill="1" applyBorder="1" applyAlignment="1">
      <alignment horizontal="center" vertical="center"/>
    </xf>
    <xf numFmtId="0" fontId="47" fillId="24" borderId="4" xfId="0" applyFont="1" applyFill="1" applyBorder="1" applyAlignment="1">
      <alignment horizontal="center" vertical="center"/>
    </xf>
    <xf numFmtId="0" fontId="43" fillId="5" borderId="0" xfId="0" applyFont="1" applyFill="1"/>
    <xf numFmtId="0" fontId="44" fillId="5" borderId="6" xfId="0" applyFont="1" applyFill="1" applyBorder="1" applyAlignment="1">
      <alignment horizontal="center" vertical="center"/>
    </xf>
    <xf numFmtId="0" fontId="54" fillId="5" borderId="19" xfId="0" applyFont="1" applyFill="1" applyBorder="1" applyAlignment="1">
      <alignment horizontal="center" vertical="center"/>
    </xf>
    <xf numFmtId="0" fontId="54" fillId="5" borderId="1" xfId="0" applyFont="1" applyFill="1" applyBorder="1" applyAlignment="1">
      <alignment horizontal="center" vertical="center"/>
    </xf>
    <xf numFmtId="9" fontId="54" fillId="5" borderId="9" xfId="0" applyNumberFormat="1" applyFont="1" applyFill="1" applyBorder="1" applyAlignment="1">
      <alignment horizontal="center" vertical="center" wrapText="1"/>
    </xf>
    <xf numFmtId="0" fontId="54" fillId="5" borderId="19"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48" fillId="23" borderId="25" xfId="1" applyFont="1" applyFill="1" applyBorder="1" applyAlignment="1" applyProtection="1">
      <alignment horizontal="center" vertical="center"/>
      <protection locked="0"/>
    </xf>
    <xf numFmtId="0" fontId="48" fillId="23" borderId="26" xfId="1" applyFont="1" applyFill="1" applyBorder="1" applyAlignment="1" applyProtection="1">
      <alignment horizontal="center" vertical="center"/>
      <protection locked="0"/>
    </xf>
    <xf numFmtId="0" fontId="48" fillId="23" borderId="27" xfId="1" applyFont="1" applyFill="1" applyBorder="1" applyAlignment="1" applyProtection="1">
      <alignment horizontal="center" vertical="center"/>
      <protection locked="0"/>
    </xf>
    <xf numFmtId="0" fontId="48" fillId="23" borderId="28" xfId="1" applyFont="1" applyFill="1" applyBorder="1" applyAlignment="1" applyProtection="1">
      <alignment horizontal="center" vertical="center"/>
      <protection locked="0"/>
    </xf>
    <xf numFmtId="0" fontId="0" fillId="22" borderId="0" xfId="0" applyFill="1"/>
    <xf numFmtId="0" fontId="0" fillId="14" borderId="0" xfId="0" applyFill="1"/>
    <xf numFmtId="0" fontId="54" fillId="5" borderId="4" xfId="0" applyFont="1" applyFill="1" applyBorder="1" applyAlignment="1">
      <alignment horizontal="left" vertical="center"/>
    </xf>
    <xf numFmtId="0" fontId="54" fillId="5" borderId="0" xfId="0" applyFont="1" applyFill="1" applyAlignment="1">
      <alignment horizontal="left" vertical="center"/>
    </xf>
    <xf numFmtId="0" fontId="43" fillId="5" borderId="1" xfId="0" applyFont="1" applyFill="1" applyBorder="1" applyAlignment="1">
      <alignment horizontal="center" vertical="center"/>
    </xf>
    <xf numFmtId="0" fontId="54" fillId="5" borderId="1" xfId="0" applyFont="1" applyFill="1" applyBorder="1" applyAlignment="1">
      <alignment vertical="center"/>
    </xf>
    <xf numFmtId="0" fontId="54" fillId="5" borderId="0" xfId="0" applyFont="1" applyFill="1" applyAlignment="1">
      <alignment vertical="center"/>
    </xf>
    <xf numFmtId="0" fontId="42" fillId="5" borderId="0" xfId="0" applyFont="1" applyFill="1" applyAlignment="1">
      <alignment vertical="center"/>
    </xf>
    <xf numFmtId="0" fontId="54" fillId="5" borderId="9" xfId="0" applyFont="1" applyFill="1" applyBorder="1" applyAlignment="1">
      <alignment horizontal="center" vertical="center" wrapText="1"/>
    </xf>
    <xf numFmtId="0" fontId="54" fillId="5" borderId="4" xfId="0" applyFont="1" applyFill="1" applyBorder="1" applyAlignment="1">
      <alignment vertical="center"/>
    </xf>
    <xf numFmtId="0" fontId="7" fillId="27" borderId="0" xfId="0" applyFont="1" applyFill="1"/>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C7CBC9"/>
      <color rgb="FF939B97"/>
      <color rgb="FFB9BFBC"/>
      <color rgb="FF9FA8A3"/>
      <color rgb="FF53CDC1"/>
      <color rgb="FFE5B5C3"/>
      <color rgb="FF81B3BD"/>
      <color rgb="FFC5D5DC"/>
      <color rgb="FFE3E0CF"/>
      <color rgb="FFC5D5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291466</xdr:colOff>
      <xdr:row>0</xdr:row>
      <xdr:rowOff>140970</xdr:rowOff>
    </xdr:from>
    <xdr:to>
      <xdr:col>2</xdr:col>
      <xdr:colOff>246534</xdr:colOff>
      <xdr:row>1</xdr:row>
      <xdr:rowOff>219075</xdr:rowOff>
    </xdr:to>
    <xdr:pic>
      <xdr:nvPicPr>
        <xdr:cNvPr id="8" name="Picture 7" descr="Untitled-2.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89586" y="140970"/>
          <a:ext cx="671348" cy="605790"/>
        </a:xfrm>
        <a:prstGeom prst="rect">
          <a:avLst/>
        </a:prstGeom>
      </xdr:spPr>
    </xdr:pic>
    <xdr:clientData/>
  </xdr:twoCellAnchor>
  <xdr:oneCellAnchor>
    <xdr:from>
      <xdr:col>1</xdr:col>
      <xdr:colOff>685800</xdr:colOff>
      <xdr:row>0</xdr:row>
      <xdr:rowOff>0</xdr:rowOff>
    </xdr:from>
    <xdr:ext cx="7591425" cy="598690"/>
    <xdr:sp macro="" textlink="">
      <xdr:nvSpPr>
        <xdr:cNvPr id="6" name="Rectangle 5">
          <a:extLst>
            <a:ext uri="{FF2B5EF4-FFF2-40B4-BE49-F238E27FC236}">
              <a16:creationId xmlns:a16="http://schemas.microsoft.com/office/drawing/2014/main" id="{00000000-0008-0000-0000-000006000000}"/>
            </a:ext>
          </a:extLst>
        </xdr:cNvPr>
        <xdr:cNvSpPr/>
      </xdr:nvSpPr>
      <xdr:spPr>
        <a:xfrm>
          <a:off x="876300" y="0"/>
          <a:ext cx="7591425" cy="598690"/>
        </a:xfrm>
        <a:prstGeom prst="rect">
          <a:avLst/>
        </a:prstGeom>
        <a:noFill/>
      </xdr:spPr>
      <xdr:txBody>
        <a:bodyPr wrap="square" lIns="91440" tIns="45720" rIns="91440" bIns="45720">
          <a:spAutoFit/>
        </a:bodyPr>
        <a:lstStyle/>
        <a:p>
          <a:pPr algn="ctr"/>
          <a:r>
            <a:rPr lang="en-US" sz="2800" b="0" cap="none" spc="0" baseline="0">
              <a:ln w="0"/>
              <a:solidFill>
                <a:sysClr val="windowText" lastClr="000000"/>
              </a:solidFill>
              <a:effectLst/>
              <a:latin typeface="Arial Black" panose="020B0A04020102020204" pitchFamily="34" charset="0"/>
            </a:rPr>
            <a:t>Easy Tax 2023-24</a:t>
          </a:r>
          <a:endParaRPr lang="en-US" sz="1200" b="0" cap="none" spc="0">
            <a:ln w="0"/>
            <a:solidFill>
              <a:sysClr val="windowText" lastClr="000000"/>
            </a:solidFill>
            <a:effectLst/>
            <a:latin typeface="Arial Black" panose="020B0A04020102020204" pitchFamily="34" charset="0"/>
          </a:endParaRPr>
        </a:p>
      </xdr:txBody>
    </xdr:sp>
    <xdr:clientData/>
  </xdr:oneCellAnchor>
  <xdr:oneCellAnchor>
    <xdr:from>
      <xdr:col>3</xdr:col>
      <xdr:colOff>390525</xdr:colOff>
      <xdr:row>1</xdr:row>
      <xdr:rowOff>0</xdr:rowOff>
    </xdr:from>
    <xdr:ext cx="6724650" cy="311496"/>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971675" y="676275"/>
          <a:ext cx="6724650"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bg1"/>
              </a:solidFill>
              <a:effectLst>
                <a:outerShdw blurRad="50800" dist="38100" dir="2700000" algn="tl" rotWithShape="0">
                  <a:prstClr val="black">
                    <a:alpha val="40000"/>
                  </a:prstClr>
                </a:outerShdw>
              </a:effectLst>
            </a:rPr>
            <a:t>Prepared by Sudheer Kumar TK, Kokkallur &amp; Rajan N, Balussery</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3781425</xdr:colOff>
      <xdr:row>0</xdr:row>
      <xdr:rowOff>190500</xdr:rowOff>
    </xdr:from>
    <xdr:ext cx="6267450" cy="510540"/>
    <xdr:sp macro="" textlink="">
      <xdr:nvSpPr>
        <xdr:cNvPr id="12" name="Rectangle 11">
          <a:extLst>
            <a:ext uri="{FF2B5EF4-FFF2-40B4-BE49-F238E27FC236}">
              <a16:creationId xmlns:a16="http://schemas.microsoft.com/office/drawing/2014/main" id="{00000000-0008-0000-0E00-00000C000000}"/>
            </a:ext>
          </a:extLst>
        </xdr:cNvPr>
        <xdr:cNvSpPr/>
      </xdr:nvSpPr>
      <xdr:spPr>
        <a:xfrm>
          <a:off x="3781425" y="190500"/>
          <a:ext cx="6267450" cy="51054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editAs="oneCell">
    <xdr:from>
      <xdr:col>0</xdr:col>
      <xdr:colOff>811530</xdr:colOff>
      <xdr:row>0</xdr:row>
      <xdr:rowOff>47625</xdr:rowOff>
    </xdr:from>
    <xdr:to>
      <xdr:col>0</xdr:col>
      <xdr:colOff>1800225</xdr:colOff>
      <xdr:row>0</xdr:row>
      <xdr:rowOff>855553</xdr:rowOff>
    </xdr:to>
    <xdr:pic>
      <xdr:nvPicPr>
        <xdr:cNvPr id="15" name="Picture 14" descr="Untitled-2.png">
          <a:extLst>
            <a:ext uri="{FF2B5EF4-FFF2-40B4-BE49-F238E27FC236}">
              <a16:creationId xmlns:a16="http://schemas.microsoft.com/office/drawing/2014/main" id="{00000000-0008-0000-0E00-00000F000000}"/>
            </a:ext>
          </a:extLst>
        </xdr:cNvPr>
        <xdr:cNvPicPr>
          <a:picLocks noChangeAspect="1"/>
        </xdr:cNvPicPr>
      </xdr:nvPicPr>
      <xdr:blipFill>
        <a:blip xmlns:r="http://schemas.openxmlformats.org/officeDocument/2006/relationships" r:embed="rId1"/>
        <a:stretch>
          <a:fillRect/>
        </a:stretch>
      </xdr:blipFill>
      <xdr:spPr>
        <a:xfrm>
          <a:off x="811530" y="47625"/>
          <a:ext cx="988695" cy="807928"/>
        </a:xfrm>
        <a:prstGeom prst="rect">
          <a:avLst/>
        </a:prstGeom>
      </xdr:spPr>
    </xdr:pic>
    <xdr:clientData/>
  </xdr:twoCellAnchor>
  <xdr:oneCellAnchor>
    <xdr:from>
      <xdr:col>0</xdr:col>
      <xdr:colOff>1076325</xdr:colOff>
      <xdr:row>0</xdr:row>
      <xdr:rowOff>190500</xdr:rowOff>
    </xdr:from>
    <xdr:ext cx="6562725" cy="598690"/>
    <xdr:sp macro="" textlink="">
      <xdr:nvSpPr>
        <xdr:cNvPr id="6" name="Rectangle 5">
          <a:extLst>
            <a:ext uri="{FF2B5EF4-FFF2-40B4-BE49-F238E27FC236}">
              <a16:creationId xmlns:a16="http://schemas.microsoft.com/office/drawing/2014/main" id="{00000000-0008-0000-0E00-000006000000}"/>
            </a:ext>
          </a:extLst>
        </xdr:cNvPr>
        <xdr:cNvSpPr/>
      </xdr:nvSpPr>
      <xdr:spPr>
        <a:xfrm>
          <a:off x="1076325" y="190500"/>
          <a:ext cx="6562725" cy="598690"/>
        </a:xfrm>
        <a:prstGeom prst="rect">
          <a:avLst/>
        </a:prstGeom>
        <a:noFill/>
      </xdr:spPr>
      <xdr:txBody>
        <a:bodyPr wrap="square" lIns="91440" tIns="45720" rIns="91440" bIns="45720">
          <a:spAutoFit/>
        </a:bodyPr>
        <a:lstStyle/>
        <a:p>
          <a:pPr algn="ctr"/>
          <a:r>
            <a:rPr lang="en-US" sz="2800" b="0" cap="none" spc="0" baseline="0">
              <a:ln w="0"/>
              <a:solidFill>
                <a:sysClr val="windowText" lastClr="000000"/>
              </a:solidFill>
              <a:effectLst/>
              <a:latin typeface="Arial Black" panose="020B0A04020102020204" pitchFamily="34" charset="0"/>
            </a:rPr>
            <a:t>EASY TAX 2022-23</a:t>
          </a:r>
          <a:endParaRPr lang="en-US" sz="1200" b="0" cap="none" spc="0">
            <a:ln w="0"/>
            <a:solidFill>
              <a:sysClr val="windowText" lastClr="000000"/>
            </a:solidFill>
            <a:effectLst/>
            <a:latin typeface="Arial Black" panose="020B0A040201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533400</xdr:colOff>
      <xdr:row>0</xdr:row>
      <xdr:rowOff>114299</xdr:rowOff>
    </xdr:from>
    <xdr:ext cx="6267450" cy="593304"/>
    <xdr:sp macro="" textlink="">
      <xdr:nvSpPr>
        <xdr:cNvPr id="14" name="Rectangle 13">
          <a:extLst>
            <a:ext uri="{FF2B5EF4-FFF2-40B4-BE49-F238E27FC236}">
              <a16:creationId xmlns:a16="http://schemas.microsoft.com/office/drawing/2014/main" id="{00000000-0008-0000-0100-00000E000000}"/>
            </a:ext>
          </a:extLst>
        </xdr:cNvPr>
        <xdr:cNvSpPr/>
      </xdr:nvSpPr>
      <xdr:spPr>
        <a:xfrm>
          <a:off x="1114425" y="114299"/>
          <a:ext cx="6267450" cy="593304"/>
        </a:xfrm>
        <a:prstGeom prst="rect">
          <a:avLst/>
        </a:prstGeom>
        <a:noFill/>
      </xdr:spPr>
      <xdr:txBody>
        <a:bodyPr wrap="squar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oneCellAnchor>
    <xdr:from>
      <xdr:col>1</xdr:col>
      <xdr:colOff>190499</xdr:colOff>
      <xdr:row>0</xdr:row>
      <xdr:rowOff>123825</xdr:rowOff>
    </xdr:from>
    <xdr:ext cx="9286876" cy="598690"/>
    <xdr:sp macro="" textlink="">
      <xdr:nvSpPr>
        <xdr:cNvPr id="21" name="Rectangle 20">
          <a:extLst>
            <a:ext uri="{FF2B5EF4-FFF2-40B4-BE49-F238E27FC236}">
              <a16:creationId xmlns:a16="http://schemas.microsoft.com/office/drawing/2014/main" id="{00000000-0008-0000-0100-000015000000}"/>
            </a:ext>
          </a:extLst>
        </xdr:cNvPr>
        <xdr:cNvSpPr/>
      </xdr:nvSpPr>
      <xdr:spPr>
        <a:xfrm>
          <a:off x="771524" y="123825"/>
          <a:ext cx="9286876" cy="598690"/>
        </a:xfrm>
        <a:prstGeom prst="rect">
          <a:avLst/>
        </a:prstGeom>
        <a:noFill/>
      </xdr:spPr>
      <xdr:txBody>
        <a:bodyPr wrap="square" lIns="91440" tIns="45720" rIns="91440" bIns="45720">
          <a:spAutoFit/>
        </a:bodyPr>
        <a:lstStyle/>
        <a:p>
          <a:pPr algn="ctr"/>
          <a:r>
            <a:rPr lang="en-US" sz="2800" b="1" cap="none" spc="0" baseline="0">
              <a:ln w="0"/>
              <a:solidFill>
                <a:schemeClr val="tx1">
                  <a:lumMod val="95000"/>
                  <a:lumOff val="5000"/>
                </a:schemeClr>
              </a:solidFill>
              <a:effectLst>
                <a:outerShdw blurRad="546100" sx="1000" sy="1000" algn="ctr" rotWithShape="0">
                  <a:srgbClr val="000000"/>
                </a:outerShdw>
              </a:effectLst>
              <a:latin typeface="Arial Black" panose="020B0A04020102020204" pitchFamily="34" charset="0"/>
            </a:rPr>
            <a:t>EASY TAX 2023-24 </a:t>
          </a:r>
          <a:r>
            <a:rPr lang="en-US" sz="1600" b="1" cap="none" spc="0" baseline="0">
              <a:ln w="0"/>
              <a:solidFill>
                <a:schemeClr val="tx1">
                  <a:lumMod val="95000"/>
                  <a:lumOff val="5000"/>
                </a:schemeClr>
              </a:solidFill>
              <a:effectLst>
                <a:outerShdw blurRad="546100" sx="1000" sy="1000" algn="ctr" rotWithShape="0">
                  <a:srgbClr val="000000"/>
                </a:outerShdw>
              </a:effectLst>
              <a:latin typeface="Arial Black" panose="020B0A04020102020204" pitchFamily="34" charset="0"/>
            </a:rPr>
            <a:t>Version 2.1</a:t>
          </a:r>
          <a:endParaRPr lang="en-US" sz="1600" b="1" cap="none" spc="0">
            <a:ln w="0"/>
            <a:solidFill>
              <a:schemeClr val="tx1">
                <a:lumMod val="95000"/>
                <a:lumOff val="5000"/>
              </a:schemeClr>
            </a:solidFill>
            <a:effectLst>
              <a:outerShdw blurRad="546100" sx="1000" sy="1000" algn="ctr" rotWithShape="0">
                <a:srgbClr val="000000"/>
              </a:outerShdw>
            </a:effectLst>
            <a:latin typeface="Arial Black" panose="020B0A04020102020204" pitchFamily="34" charset="0"/>
          </a:endParaRPr>
        </a:p>
      </xdr:txBody>
    </xdr:sp>
    <xdr:clientData/>
  </xdr:oneCellAnchor>
  <xdr:oneCellAnchor>
    <xdr:from>
      <xdr:col>5</xdr:col>
      <xdr:colOff>228599</xdr:colOff>
      <xdr:row>0</xdr:row>
      <xdr:rowOff>638175</xdr:rowOff>
    </xdr:from>
    <xdr:ext cx="5800725" cy="311496"/>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3019424" y="638175"/>
          <a:ext cx="5800725"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tx1">
                  <a:lumMod val="95000"/>
                  <a:lumOff val="5000"/>
                </a:schemeClr>
              </a:solidFill>
              <a:effectLst>
                <a:outerShdw blurRad="50800" dist="38100" dir="2700000" algn="tl" rotWithShape="0">
                  <a:prstClr val="black">
                    <a:alpha val="40000"/>
                  </a:prstClr>
                </a:outerShdw>
              </a:effectLst>
            </a:rPr>
            <a:t>Prepared by Sudheer Kumar TK, Kokkallur &amp; Rajan N, Balussery</a:t>
          </a:r>
        </a:p>
      </xdr:txBody>
    </xdr:sp>
    <xdr:clientData/>
  </xdr:oneCellAnchor>
  <xdr:twoCellAnchor editAs="oneCell">
    <xdr:from>
      <xdr:col>0</xdr:col>
      <xdr:colOff>9525</xdr:colOff>
      <xdr:row>0</xdr:row>
      <xdr:rowOff>76200</xdr:rowOff>
    </xdr:from>
    <xdr:to>
      <xdr:col>1</xdr:col>
      <xdr:colOff>495300</xdr:colOff>
      <xdr:row>0</xdr:row>
      <xdr:rowOff>886033</xdr:rowOff>
    </xdr:to>
    <xdr:pic>
      <xdr:nvPicPr>
        <xdr:cNvPr id="13" name="Picture 12" descr="Untitled-2.pn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525" y="76200"/>
          <a:ext cx="1066800" cy="809833"/>
        </a:xfrm>
        <a:prstGeom prst="rect">
          <a:avLst/>
        </a:prstGeom>
      </xdr:spPr>
    </xdr:pic>
    <xdr:clientData/>
  </xdr:twoCellAnchor>
  <xdr:twoCellAnchor>
    <xdr:from>
      <xdr:col>17</xdr:col>
      <xdr:colOff>85725</xdr:colOff>
      <xdr:row>54</xdr:row>
      <xdr:rowOff>257175</xdr:rowOff>
    </xdr:from>
    <xdr:to>
      <xdr:col>17</xdr:col>
      <xdr:colOff>619125</xdr:colOff>
      <xdr:row>56</xdr:row>
      <xdr:rowOff>47625</xdr:rowOff>
    </xdr:to>
    <xdr:sp macro="" textlink="">
      <xdr:nvSpPr>
        <xdr:cNvPr id="2" name="Arrow: Left 1">
          <a:extLst>
            <a:ext uri="{FF2B5EF4-FFF2-40B4-BE49-F238E27FC236}">
              <a16:creationId xmlns:a16="http://schemas.microsoft.com/office/drawing/2014/main" id="{60F7C1B4-6350-9C10-C0F7-D79F8631C8AD}"/>
            </a:ext>
          </a:extLst>
        </xdr:cNvPr>
        <xdr:cNvSpPr/>
      </xdr:nvSpPr>
      <xdr:spPr>
        <a:xfrm>
          <a:off x="9696450" y="15611475"/>
          <a:ext cx="533400" cy="390525"/>
        </a:xfrm>
        <a:prstGeom prst="leftArrow">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419100</xdr:colOff>
      <xdr:row>2</xdr:row>
      <xdr:rowOff>133350</xdr:rowOff>
    </xdr:from>
    <xdr:to>
      <xdr:col>15</xdr:col>
      <xdr:colOff>781050</xdr:colOff>
      <xdr:row>3</xdr:row>
      <xdr:rowOff>180975</xdr:rowOff>
    </xdr:to>
    <xdr:sp macro="" textlink="">
      <xdr:nvSpPr>
        <xdr:cNvPr id="2" name="Arrow: Down 1">
          <a:extLst>
            <a:ext uri="{FF2B5EF4-FFF2-40B4-BE49-F238E27FC236}">
              <a16:creationId xmlns:a16="http://schemas.microsoft.com/office/drawing/2014/main" id="{7A96C304-3746-52DC-7EF5-9CA889578E08}"/>
            </a:ext>
          </a:extLst>
        </xdr:cNvPr>
        <xdr:cNvSpPr/>
      </xdr:nvSpPr>
      <xdr:spPr>
        <a:xfrm>
          <a:off x="8353425" y="571500"/>
          <a:ext cx="361950" cy="304800"/>
        </a:xfrm>
        <a:prstGeom prst="downArrow">
          <a:avLst/>
        </a:prstGeom>
        <a:solidFill>
          <a:schemeClr val="bg2">
            <a:lumMod val="9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428626</xdr:colOff>
      <xdr:row>4</xdr:row>
      <xdr:rowOff>38100</xdr:rowOff>
    </xdr:from>
    <xdr:to>
      <xdr:col>22</xdr:col>
      <xdr:colOff>390526</xdr:colOff>
      <xdr:row>7</xdr:row>
      <xdr:rowOff>85725</xdr:rowOff>
    </xdr:to>
    <xdr:sp macro="" textlink="">
      <xdr:nvSpPr>
        <xdr:cNvPr id="5" name="Oval 4">
          <a:extLst>
            <a:ext uri="{FF2B5EF4-FFF2-40B4-BE49-F238E27FC236}">
              <a16:creationId xmlns:a16="http://schemas.microsoft.com/office/drawing/2014/main" id="{00000000-0008-0000-0700-000005000000}"/>
            </a:ext>
          </a:extLst>
        </xdr:cNvPr>
        <xdr:cNvSpPr/>
      </xdr:nvSpPr>
      <xdr:spPr>
        <a:xfrm>
          <a:off x="8201026" y="857250"/>
          <a:ext cx="5448300" cy="790575"/>
        </a:xfrm>
        <a:prstGeom prst="ellipse">
          <a:avLst/>
        </a:prstGeom>
        <a:solidFill>
          <a:srgbClr val="F0B03E"/>
        </a:solidFill>
        <a:ln>
          <a:solidFill>
            <a:schemeClr val="tx1"/>
          </a:solidFill>
        </a:ln>
        <a:effectLst>
          <a:outerShdw blurRad="431800" dist="139700" dir="1260000" sx="108000" sy="108000" algn="ctr" rotWithShape="0">
            <a:schemeClr val="tx1">
              <a:alpha val="84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cap="none" spc="0">
              <a:ln w="1905"/>
              <a:solidFill>
                <a:srgbClr val="FF0000"/>
              </a:solidFill>
              <a:effectLst>
                <a:innerShdw blurRad="69850" dist="43180" dir="5400000">
                  <a:srgbClr val="000000">
                    <a:alpha val="65000"/>
                  </a:srgbClr>
                </a:innerShdw>
              </a:effectLst>
            </a:rPr>
            <a:t>Form 16 should download from TRACES.</a:t>
          </a:r>
          <a:endParaRPr lang="en-US" sz="1600" b="1" cap="none" spc="0">
            <a:ln w="18000">
              <a:solidFill>
                <a:schemeClr val="accent2">
                  <a:satMod val="140000"/>
                </a:schemeClr>
              </a:solidFill>
              <a:prstDash val="solid"/>
              <a:miter lim="800000"/>
            </a:ln>
            <a:solidFill>
              <a:schemeClr val="tx1"/>
            </a:solidFill>
            <a:effectLst>
              <a:outerShdw blurRad="25500" dist="23000" dir="7020000" algn="tl">
                <a:srgbClr val="000000">
                  <a:alpha val="5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112396</xdr:colOff>
      <xdr:row>12</xdr:row>
      <xdr:rowOff>167639</xdr:rowOff>
    </xdr:from>
    <xdr:to>
      <xdr:col>26</xdr:col>
      <xdr:colOff>569595</xdr:colOff>
      <xdr:row>24</xdr:row>
      <xdr:rowOff>234314</xdr:rowOff>
    </xdr:to>
    <xdr:sp macro="" textlink="">
      <xdr:nvSpPr>
        <xdr:cNvPr id="2" name="Oval 1">
          <a:extLst>
            <a:ext uri="{FF2B5EF4-FFF2-40B4-BE49-F238E27FC236}">
              <a16:creationId xmlns:a16="http://schemas.microsoft.com/office/drawing/2014/main" id="{00000000-0008-0000-0800-000002000000}"/>
            </a:ext>
          </a:extLst>
        </xdr:cNvPr>
        <xdr:cNvSpPr/>
      </xdr:nvSpPr>
      <xdr:spPr>
        <a:xfrm rot="10800000" flipH="1" flipV="1">
          <a:off x="10475596" y="3718559"/>
          <a:ext cx="2285999" cy="2901315"/>
        </a:xfrm>
        <a:prstGeom prst="ellipse">
          <a:avLst/>
        </a:prstGeom>
        <a:solidFill>
          <a:schemeClr val="accent6">
            <a:lumMod val="60000"/>
            <a:lumOff val="40000"/>
          </a:schemeClr>
        </a:solidFill>
        <a:ln>
          <a:solidFill>
            <a:schemeClr val="tx2">
              <a:lumMod val="75000"/>
              <a:alpha val="68000"/>
            </a:schemeClr>
          </a:solidFill>
        </a:ln>
        <a:effectLst>
          <a:outerShdw blurRad="215900" dist="203200" dir="10920000" sx="104000" sy="104000" algn="ctr" rotWithShape="0">
            <a:srgbClr val="000000">
              <a:alpha val="64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600" b="1" cap="none" spc="0">
              <a:ln w="10541" cmpd="sng">
                <a:solidFill>
                  <a:srgbClr val="7D7D7D">
                    <a:tint val="100000"/>
                    <a:shade val="100000"/>
                    <a:satMod val="110000"/>
                  </a:srgbClr>
                </a:solidFill>
                <a:prstDash val="solid"/>
              </a:ln>
              <a:solidFill>
                <a:schemeClr val="tx2">
                  <a:lumMod val="75000"/>
                </a:schemeClr>
              </a:solidFill>
              <a:effectLst/>
            </a:rPr>
            <a:t>IT IS MANDATORY TO DOWNLOAD  FORM 16 (PART A &amp; PART B)  FROM TRACES.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390526</xdr:colOff>
      <xdr:row>3</xdr:row>
      <xdr:rowOff>180976</xdr:rowOff>
    </xdr:from>
    <xdr:to>
      <xdr:col>15</xdr:col>
      <xdr:colOff>352425</xdr:colOff>
      <xdr:row>8</xdr:row>
      <xdr:rowOff>142875</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6810376" y="885826"/>
          <a:ext cx="1790699" cy="990599"/>
        </a:xfrm>
        <a:prstGeom prst="roundRect">
          <a:avLst/>
        </a:prstGeom>
        <a:solidFill>
          <a:srgbClr val="AEAEA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Enter the required details in unlocked cells.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57150</xdr:colOff>
      <xdr:row>0</xdr:row>
      <xdr:rowOff>156210</xdr:rowOff>
    </xdr:from>
    <xdr:ext cx="6267450" cy="377190"/>
    <xdr:sp macro="" textlink="">
      <xdr:nvSpPr>
        <xdr:cNvPr id="4" name="Rectangle 3">
          <a:extLst>
            <a:ext uri="{FF2B5EF4-FFF2-40B4-BE49-F238E27FC236}">
              <a16:creationId xmlns:a16="http://schemas.microsoft.com/office/drawing/2014/main" id="{00000000-0008-0000-0A00-000004000000}"/>
            </a:ext>
          </a:extLst>
        </xdr:cNvPr>
        <xdr:cNvSpPr/>
      </xdr:nvSpPr>
      <xdr:spPr>
        <a:xfrm>
          <a:off x="1076325" y="156210"/>
          <a:ext cx="6267450" cy="37719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editAs="oneCell">
    <xdr:from>
      <xdr:col>1</xdr:col>
      <xdr:colOff>76200</xdr:colOff>
      <xdr:row>0</xdr:row>
      <xdr:rowOff>19051</xdr:rowOff>
    </xdr:from>
    <xdr:to>
      <xdr:col>2</xdr:col>
      <xdr:colOff>350297</xdr:colOff>
      <xdr:row>0</xdr:row>
      <xdr:rowOff>609601</xdr:rowOff>
    </xdr:to>
    <xdr:pic>
      <xdr:nvPicPr>
        <xdr:cNvPr id="9" name="Picture 8" descr="Untitled-2.png">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1"/>
        <a:stretch>
          <a:fillRect/>
        </a:stretch>
      </xdr:blipFill>
      <xdr:spPr>
        <a:xfrm>
          <a:off x="466725" y="19051"/>
          <a:ext cx="693197" cy="590550"/>
        </a:xfrm>
        <a:prstGeom prst="rect">
          <a:avLst/>
        </a:prstGeom>
      </xdr:spPr>
    </xdr:pic>
    <xdr:clientData/>
  </xdr:twoCellAnchor>
  <xdr:oneCellAnchor>
    <xdr:from>
      <xdr:col>2</xdr:col>
      <xdr:colOff>447675</xdr:colOff>
      <xdr:row>0</xdr:row>
      <xdr:rowOff>95250</xdr:rowOff>
    </xdr:from>
    <xdr:ext cx="6219825" cy="676275"/>
    <xdr:sp macro="" textlink="">
      <xdr:nvSpPr>
        <xdr:cNvPr id="10" name="Rectangle 9">
          <a:extLst>
            <a:ext uri="{FF2B5EF4-FFF2-40B4-BE49-F238E27FC236}">
              <a16:creationId xmlns:a16="http://schemas.microsoft.com/office/drawing/2014/main" id="{00000000-0008-0000-0A00-00000A000000}"/>
            </a:ext>
          </a:extLst>
        </xdr:cNvPr>
        <xdr:cNvSpPr/>
      </xdr:nvSpPr>
      <xdr:spPr>
        <a:xfrm>
          <a:off x="1466850" y="95250"/>
          <a:ext cx="6219825" cy="676275"/>
        </a:xfrm>
        <a:prstGeom prst="rect">
          <a:avLst/>
        </a:prstGeom>
        <a:noFill/>
      </xdr:spPr>
      <xdr:txBody>
        <a:bodyPr wrap="square" lIns="91440" tIns="45720" rIns="91440" bIns="45720">
          <a:noAutofit/>
        </a:bodyPr>
        <a:lstStyle/>
        <a:p>
          <a:pPr algn="ctr"/>
          <a:r>
            <a:rPr lang="en-US" sz="2800" b="0" cap="none" spc="0" baseline="0">
              <a:ln w="0"/>
              <a:solidFill>
                <a:sysClr val="windowText" lastClr="000000"/>
              </a:solidFill>
              <a:effectLst/>
              <a:latin typeface="Arial Black" panose="020B0A04020102020204" pitchFamily="34" charset="0"/>
            </a:rPr>
            <a:t>EASY TAX 2023-24 </a:t>
          </a:r>
          <a:r>
            <a:rPr lang="en-US" sz="1600" b="0" cap="none" spc="0" baseline="0">
              <a:ln w="0"/>
              <a:solidFill>
                <a:sysClr val="windowText" lastClr="000000"/>
              </a:solidFill>
              <a:effectLst/>
              <a:latin typeface="Arial Black" panose="020B0A04020102020204" pitchFamily="34" charset="0"/>
            </a:rPr>
            <a:t>(Version 2.1)</a:t>
          </a:r>
          <a:endParaRPr lang="en-US" sz="1600" b="0" cap="none" spc="0">
            <a:ln w="0"/>
            <a:solidFill>
              <a:sysClr val="windowText" lastClr="000000"/>
            </a:solidFill>
            <a:effectLst/>
            <a:latin typeface="Arial Black" panose="020B0A040201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819150</xdr:colOff>
      <xdr:row>38</xdr:row>
      <xdr:rowOff>66675</xdr:rowOff>
    </xdr:from>
    <xdr:to>
      <xdr:col>1</xdr:col>
      <xdr:colOff>819150</xdr:colOff>
      <xdr:row>41</xdr:row>
      <xdr:rowOff>76200</xdr:rowOff>
    </xdr:to>
    <xdr:pic>
      <xdr:nvPicPr>
        <xdr:cNvPr id="2" name="Picture 1" descr="photo sudheer.jp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62050" y="5219700"/>
          <a:ext cx="581025" cy="581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180975</xdr:colOff>
      <xdr:row>0</xdr:row>
      <xdr:rowOff>57150</xdr:rowOff>
    </xdr:from>
    <xdr:ext cx="5629274" cy="593304"/>
    <xdr:sp macro="" textlink="">
      <xdr:nvSpPr>
        <xdr:cNvPr id="8" name="Rectangle 7">
          <a:extLst>
            <a:ext uri="{FF2B5EF4-FFF2-40B4-BE49-F238E27FC236}">
              <a16:creationId xmlns:a16="http://schemas.microsoft.com/office/drawing/2014/main" id="{00000000-0008-0000-0D00-000008000000}"/>
            </a:ext>
          </a:extLst>
        </xdr:cNvPr>
        <xdr:cNvSpPr/>
      </xdr:nvSpPr>
      <xdr:spPr>
        <a:xfrm>
          <a:off x="590550" y="57150"/>
          <a:ext cx="5629274" cy="593304"/>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32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INCOME tax 2020-21</a:t>
          </a:r>
          <a:endParaRPr lang="en-US" sz="32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0</xdr:col>
      <xdr:colOff>276225</xdr:colOff>
      <xdr:row>0</xdr:row>
      <xdr:rowOff>171450</xdr:rowOff>
    </xdr:from>
    <xdr:to>
      <xdr:col>2</xdr:col>
      <xdr:colOff>504825</xdr:colOff>
      <xdr:row>0</xdr:row>
      <xdr:rowOff>887285</xdr:rowOff>
    </xdr:to>
    <xdr:pic>
      <xdr:nvPicPr>
        <xdr:cNvPr id="6" name="Picture 5" descr="Untitled-2.png">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276225" y="171450"/>
          <a:ext cx="942975" cy="715835"/>
        </a:xfrm>
        <a:prstGeom prst="rect">
          <a:avLst/>
        </a:prstGeom>
      </xdr:spPr>
    </xdr:pic>
    <xdr:clientData/>
  </xdr:twoCellAnchor>
  <xdr:oneCellAnchor>
    <xdr:from>
      <xdr:col>1</xdr:col>
      <xdr:colOff>180975</xdr:colOff>
      <xdr:row>0</xdr:row>
      <xdr:rowOff>0</xdr:rowOff>
    </xdr:from>
    <xdr:ext cx="5629274" cy="781111"/>
    <xdr:sp macro="" textlink="">
      <xdr:nvSpPr>
        <xdr:cNvPr id="7" name="Rectangle 6">
          <a:extLst>
            <a:ext uri="{FF2B5EF4-FFF2-40B4-BE49-F238E27FC236}">
              <a16:creationId xmlns:a16="http://schemas.microsoft.com/office/drawing/2014/main" id="{00000000-0008-0000-0D00-000007000000}"/>
            </a:ext>
          </a:extLst>
        </xdr:cNvPr>
        <xdr:cNvSpPr/>
      </xdr:nvSpPr>
      <xdr:spPr>
        <a:xfrm>
          <a:off x="590550" y="0"/>
          <a:ext cx="5629274" cy="781111"/>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4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hyperlink" Target="mailto:sudeeeertk@gmail.com"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4070"/>
  </sheetPr>
  <dimension ref="A1:AH95"/>
  <sheetViews>
    <sheetView workbookViewId="0">
      <selection sqref="A1:M1"/>
    </sheetView>
  </sheetViews>
  <sheetFormatPr defaultRowHeight="15" x14ac:dyDescent="0.25"/>
  <cols>
    <col min="1" max="1" width="2.85546875" customWidth="1"/>
    <col min="2" max="10" width="10.42578125" customWidth="1"/>
    <col min="11" max="11" width="20" customWidth="1"/>
    <col min="12" max="12" width="10.42578125" customWidth="1"/>
    <col min="13" max="13" width="7.28515625" customWidth="1"/>
  </cols>
  <sheetData>
    <row r="1" spans="1:34" ht="42" customHeight="1" thickTop="1" x14ac:dyDescent="0.25">
      <c r="A1" s="451"/>
      <c r="B1" s="452"/>
      <c r="C1" s="452"/>
      <c r="D1" s="452"/>
      <c r="E1" s="452"/>
      <c r="F1" s="452"/>
      <c r="G1" s="452"/>
      <c r="H1" s="452"/>
      <c r="I1" s="452"/>
      <c r="J1" s="452"/>
      <c r="K1" s="452"/>
      <c r="L1" s="452"/>
      <c r="M1" s="453"/>
      <c r="N1" s="25"/>
      <c r="O1" s="25"/>
      <c r="P1" s="25"/>
      <c r="Q1" s="25"/>
      <c r="R1" s="25"/>
      <c r="S1" s="25"/>
      <c r="T1" s="25"/>
      <c r="U1" s="25"/>
      <c r="V1" s="25"/>
      <c r="W1" s="25"/>
      <c r="X1" s="25"/>
      <c r="Y1" s="25"/>
      <c r="Z1" s="25"/>
      <c r="AA1" s="25"/>
      <c r="AB1" s="25"/>
      <c r="AC1" s="25"/>
      <c r="AD1" s="25"/>
      <c r="AE1" s="25"/>
      <c r="AF1" s="25"/>
      <c r="AG1" s="25"/>
      <c r="AH1" s="25"/>
    </row>
    <row r="2" spans="1:34" ht="27" customHeight="1" x14ac:dyDescent="0.25">
      <c r="A2" s="454"/>
      <c r="B2" s="455"/>
      <c r="C2" s="455"/>
      <c r="D2" s="455"/>
      <c r="E2" s="455"/>
      <c r="F2" s="455"/>
      <c r="G2" s="455"/>
      <c r="H2" s="455"/>
      <c r="I2" s="455"/>
      <c r="J2" s="455"/>
      <c r="K2" s="455"/>
      <c r="L2" s="455"/>
      <c r="M2" s="456"/>
      <c r="N2" s="25"/>
      <c r="O2" s="25"/>
      <c r="P2" s="25"/>
      <c r="Q2" s="25"/>
      <c r="R2" s="25"/>
      <c r="S2" s="25"/>
      <c r="T2" s="25"/>
      <c r="U2" s="25"/>
      <c r="V2" s="25"/>
      <c r="W2" s="25"/>
      <c r="X2" s="25"/>
      <c r="Y2" s="25"/>
      <c r="Z2" s="25"/>
      <c r="AA2" s="25"/>
      <c r="AB2" s="25"/>
      <c r="AC2" s="25"/>
      <c r="AD2" s="25"/>
      <c r="AE2" s="25"/>
      <c r="AF2" s="25"/>
      <c r="AG2" s="25"/>
      <c r="AH2" s="25"/>
    </row>
    <row r="3" spans="1:34" s="189" customFormat="1" ht="24" customHeight="1" x14ac:dyDescent="0.25">
      <c r="A3" s="190"/>
      <c r="B3" s="438" t="s">
        <v>872</v>
      </c>
      <c r="C3" s="438"/>
      <c r="D3" s="438"/>
      <c r="E3" s="438"/>
      <c r="F3" s="438"/>
      <c r="G3" s="438"/>
      <c r="H3" s="438"/>
      <c r="I3" s="438"/>
      <c r="J3" s="438"/>
      <c r="K3" s="438"/>
      <c r="L3" s="438"/>
      <c r="M3" s="439"/>
      <c r="N3" s="191"/>
      <c r="O3" s="191"/>
      <c r="P3" s="191"/>
      <c r="Q3" s="191"/>
      <c r="R3" s="191"/>
      <c r="S3" s="191"/>
      <c r="T3" s="191"/>
      <c r="U3" s="191"/>
      <c r="V3" s="191"/>
      <c r="W3" s="191"/>
      <c r="X3" s="191"/>
      <c r="Y3" s="191"/>
      <c r="Z3" s="191"/>
      <c r="AA3" s="191"/>
      <c r="AB3" s="191"/>
      <c r="AC3" s="191"/>
      <c r="AD3" s="191"/>
      <c r="AE3" s="191"/>
      <c r="AF3" s="191"/>
      <c r="AG3" s="191"/>
      <c r="AH3" s="191"/>
    </row>
    <row r="4" spans="1:34" s="189" customFormat="1" ht="24" customHeight="1" x14ac:dyDescent="0.25">
      <c r="A4" s="192"/>
      <c r="B4" s="441" t="s">
        <v>873</v>
      </c>
      <c r="C4" s="441"/>
      <c r="D4" s="441"/>
      <c r="E4" s="441"/>
      <c r="F4" s="441"/>
      <c r="G4" s="441"/>
      <c r="H4" s="441"/>
      <c r="I4" s="441"/>
      <c r="J4" s="441"/>
      <c r="K4" s="441"/>
      <c r="L4" s="441"/>
      <c r="M4" s="442"/>
      <c r="N4" s="191"/>
      <c r="O4" s="191"/>
      <c r="P4" s="191"/>
      <c r="Q4" s="191"/>
      <c r="R4" s="191"/>
      <c r="S4" s="191"/>
      <c r="T4" s="191"/>
      <c r="U4" s="191"/>
      <c r="V4" s="191"/>
      <c r="W4" s="191"/>
      <c r="X4" s="191"/>
      <c r="Y4" s="191"/>
      <c r="Z4" s="191"/>
      <c r="AA4" s="191"/>
      <c r="AB4" s="191"/>
      <c r="AC4" s="191"/>
      <c r="AD4" s="191"/>
      <c r="AE4" s="191"/>
      <c r="AF4" s="191"/>
      <c r="AG4" s="191"/>
      <c r="AH4" s="191"/>
    </row>
    <row r="5" spans="1:34" s="189" customFormat="1" ht="24" customHeight="1" x14ac:dyDescent="0.25">
      <c r="A5" s="192"/>
      <c r="B5" s="441" t="s">
        <v>874</v>
      </c>
      <c r="C5" s="441"/>
      <c r="D5" s="441"/>
      <c r="E5" s="441"/>
      <c r="F5" s="441"/>
      <c r="G5" s="441"/>
      <c r="H5" s="441"/>
      <c r="I5" s="441"/>
      <c r="J5" s="441"/>
      <c r="K5" s="441"/>
      <c r="L5" s="441"/>
      <c r="M5" s="442"/>
      <c r="N5" s="191"/>
      <c r="O5" s="191"/>
      <c r="P5" s="191"/>
      <c r="Q5" s="191"/>
      <c r="R5" s="191"/>
      <c r="S5" s="191"/>
      <c r="T5" s="191"/>
      <c r="U5" s="191"/>
      <c r="V5" s="191"/>
      <c r="W5" s="191"/>
      <c r="X5" s="191"/>
      <c r="Y5" s="191"/>
      <c r="Z5" s="191"/>
      <c r="AA5" s="191"/>
      <c r="AB5" s="191"/>
      <c r="AC5" s="191"/>
      <c r="AD5" s="191"/>
      <c r="AE5" s="191"/>
      <c r="AF5" s="191"/>
      <c r="AG5" s="191"/>
      <c r="AH5" s="191"/>
    </row>
    <row r="6" spans="1:34" s="189" customFormat="1" ht="24" customHeight="1" x14ac:dyDescent="0.25">
      <c r="A6" s="192"/>
      <c r="B6" s="441" t="s">
        <v>871</v>
      </c>
      <c r="C6" s="441"/>
      <c r="D6" s="441"/>
      <c r="E6" s="441"/>
      <c r="F6" s="441"/>
      <c r="G6" s="441"/>
      <c r="H6" s="441"/>
      <c r="I6" s="441"/>
      <c r="J6" s="441"/>
      <c r="K6" s="441"/>
      <c r="L6" s="441"/>
      <c r="M6" s="442"/>
      <c r="N6" s="191"/>
      <c r="O6" s="191"/>
      <c r="P6" s="191"/>
      <c r="Q6" s="191"/>
      <c r="R6" s="191"/>
      <c r="S6" s="191"/>
      <c r="T6" s="191"/>
      <c r="U6" s="191"/>
      <c r="V6" s="191"/>
      <c r="W6" s="191"/>
      <c r="X6" s="191"/>
      <c r="Y6" s="191"/>
      <c r="Z6" s="191"/>
      <c r="AA6" s="191"/>
      <c r="AB6" s="191"/>
      <c r="AC6" s="191"/>
      <c r="AD6" s="191"/>
      <c r="AE6" s="191"/>
      <c r="AF6" s="191"/>
      <c r="AG6" s="191"/>
      <c r="AH6" s="191"/>
    </row>
    <row r="7" spans="1:34" s="189" customFormat="1" ht="24" customHeight="1" x14ac:dyDescent="0.25">
      <c r="A7" s="192"/>
      <c r="B7" s="457" t="s">
        <v>875</v>
      </c>
      <c r="C7" s="457"/>
      <c r="D7" s="457"/>
      <c r="E7" s="457"/>
      <c r="F7" s="457"/>
      <c r="G7" s="457"/>
      <c r="H7" s="457"/>
      <c r="I7" s="457"/>
      <c r="J7" s="457"/>
      <c r="K7" s="457"/>
      <c r="L7" s="457"/>
      <c r="M7" s="458"/>
      <c r="N7" s="191"/>
      <c r="O7" s="191"/>
      <c r="P7" s="191"/>
      <c r="Q7" s="191"/>
      <c r="R7" s="191"/>
      <c r="S7" s="191"/>
      <c r="T7" s="191"/>
      <c r="U7" s="191"/>
      <c r="V7" s="191"/>
      <c r="W7" s="191"/>
      <c r="X7" s="191"/>
      <c r="Y7" s="191"/>
      <c r="Z7" s="191"/>
      <c r="AA7" s="191"/>
      <c r="AB7" s="191"/>
      <c r="AC7" s="191"/>
      <c r="AD7" s="191"/>
      <c r="AE7" s="191"/>
      <c r="AF7" s="191"/>
      <c r="AG7" s="191"/>
      <c r="AH7" s="191"/>
    </row>
    <row r="8" spans="1:34" s="189" customFormat="1" ht="24" customHeight="1" x14ac:dyDescent="0.25">
      <c r="A8" s="192"/>
      <c r="B8" s="457" t="s">
        <v>876</v>
      </c>
      <c r="C8" s="457"/>
      <c r="D8" s="457"/>
      <c r="E8" s="457"/>
      <c r="F8" s="457"/>
      <c r="G8" s="457"/>
      <c r="H8" s="457"/>
      <c r="I8" s="457"/>
      <c r="J8" s="457"/>
      <c r="K8" s="457"/>
      <c r="L8" s="457"/>
      <c r="M8" s="458"/>
      <c r="N8" s="191"/>
      <c r="O8" s="191"/>
      <c r="P8" s="191"/>
      <c r="Q8" s="191"/>
      <c r="R8" s="191"/>
      <c r="S8" s="191"/>
      <c r="T8" s="191"/>
      <c r="U8" s="191"/>
      <c r="V8" s="191"/>
      <c r="W8" s="191"/>
      <c r="X8" s="191"/>
      <c r="Y8" s="191"/>
      <c r="Z8" s="191"/>
      <c r="AA8" s="191"/>
      <c r="AB8" s="191"/>
      <c r="AC8" s="191"/>
      <c r="AD8" s="191"/>
      <c r="AE8" s="191"/>
      <c r="AF8" s="191"/>
      <c r="AG8" s="191"/>
      <c r="AH8" s="191"/>
    </row>
    <row r="9" spans="1:34" s="189" customFormat="1" ht="24" customHeight="1" x14ac:dyDescent="0.25">
      <c r="A9" s="192"/>
      <c r="B9" s="441" t="s">
        <v>877</v>
      </c>
      <c r="C9" s="441"/>
      <c r="D9" s="441"/>
      <c r="E9" s="441"/>
      <c r="F9" s="441"/>
      <c r="G9" s="441"/>
      <c r="H9" s="441"/>
      <c r="I9" s="441"/>
      <c r="J9" s="441"/>
      <c r="K9" s="441"/>
      <c r="L9" s="441"/>
      <c r="M9" s="442"/>
      <c r="N9" s="191"/>
      <c r="O9" s="191"/>
      <c r="P9" s="191"/>
      <c r="Q9" s="191"/>
      <c r="R9" s="191"/>
      <c r="S9" s="191"/>
      <c r="T9" s="191"/>
      <c r="U9" s="191"/>
      <c r="V9" s="191"/>
      <c r="W9" s="191"/>
      <c r="X9" s="191"/>
      <c r="Y9" s="191"/>
      <c r="Z9" s="191"/>
      <c r="AA9" s="191"/>
      <c r="AB9" s="191"/>
      <c r="AC9" s="191"/>
      <c r="AD9" s="191"/>
      <c r="AE9" s="191"/>
      <c r="AF9" s="191"/>
      <c r="AG9" s="191"/>
      <c r="AH9" s="191"/>
    </row>
    <row r="10" spans="1:34" s="189" customFormat="1" ht="24" customHeight="1" x14ac:dyDescent="0.25">
      <c r="A10" s="192"/>
      <c r="B10" s="441" t="s">
        <v>878</v>
      </c>
      <c r="C10" s="441"/>
      <c r="D10" s="441"/>
      <c r="E10" s="441"/>
      <c r="F10" s="441"/>
      <c r="G10" s="441"/>
      <c r="H10" s="441"/>
      <c r="I10" s="441"/>
      <c r="J10" s="441"/>
      <c r="K10" s="441"/>
      <c r="L10" s="441"/>
      <c r="M10" s="442"/>
      <c r="N10" s="191"/>
      <c r="O10" s="191"/>
      <c r="P10" s="191"/>
      <c r="Q10" s="191"/>
      <c r="R10" s="191"/>
      <c r="S10" s="191"/>
      <c r="T10" s="191"/>
      <c r="U10" s="191"/>
      <c r="V10" s="191"/>
      <c r="W10" s="191"/>
      <c r="X10" s="191"/>
      <c r="Y10" s="191"/>
      <c r="Z10" s="191"/>
      <c r="AA10" s="191"/>
      <c r="AB10" s="191"/>
      <c r="AC10" s="191"/>
      <c r="AD10" s="191"/>
      <c r="AE10" s="191"/>
      <c r="AF10" s="191"/>
      <c r="AG10" s="191"/>
      <c r="AH10" s="191"/>
    </row>
    <row r="11" spans="1:34" s="189" customFormat="1" ht="24" customHeight="1" x14ac:dyDescent="0.25">
      <c r="A11" s="192"/>
      <c r="B11" s="441" t="s">
        <v>879</v>
      </c>
      <c r="C11" s="441"/>
      <c r="D11" s="441"/>
      <c r="E11" s="441"/>
      <c r="F11" s="441"/>
      <c r="G11" s="441"/>
      <c r="H11" s="441"/>
      <c r="I11" s="441"/>
      <c r="J11" s="441"/>
      <c r="K11" s="441"/>
      <c r="L11" s="441"/>
      <c r="M11" s="442"/>
      <c r="N11" s="191"/>
      <c r="O11" s="191"/>
      <c r="P11" s="191"/>
      <c r="Q11" s="191"/>
      <c r="R11" s="191"/>
      <c r="S11" s="191"/>
      <c r="T11" s="191"/>
      <c r="U11" s="191"/>
      <c r="V11" s="191"/>
      <c r="W11" s="191"/>
      <c r="X11" s="191"/>
      <c r="Y11" s="191"/>
      <c r="Z11" s="191"/>
      <c r="AA11" s="191"/>
      <c r="AB11" s="191"/>
      <c r="AC11" s="191"/>
      <c r="AD11" s="191"/>
      <c r="AE11" s="191"/>
      <c r="AF11" s="191"/>
      <c r="AG11" s="191"/>
      <c r="AH11" s="191"/>
    </row>
    <row r="12" spans="1:34" s="189" customFormat="1" ht="24" customHeight="1" x14ac:dyDescent="0.25">
      <c r="A12" s="192"/>
      <c r="B12" s="441" t="s">
        <v>880</v>
      </c>
      <c r="C12" s="441"/>
      <c r="D12" s="441"/>
      <c r="E12" s="441"/>
      <c r="F12" s="441"/>
      <c r="G12" s="441"/>
      <c r="H12" s="441"/>
      <c r="I12" s="441"/>
      <c r="J12" s="441"/>
      <c r="K12" s="441"/>
      <c r="L12" s="441"/>
      <c r="M12" s="442"/>
      <c r="N12" s="191"/>
      <c r="O12" s="191"/>
      <c r="P12" s="191"/>
      <c r="Q12" s="191"/>
      <c r="R12" s="191"/>
      <c r="S12" s="191"/>
      <c r="T12" s="191"/>
      <c r="U12" s="191"/>
      <c r="V12" s="191"/>
      <c r="W12" s="191"/>
      <c r="X12" s="191"/>
      <c r="Y12" s="191"/>
      <c r="Z12" s="191"/>
      <c r="AA12" s="191"/>
      <c r="AB12" s="191"/>
      <c r="AC12" s="191"/>
      <c r="AD12" s="191"/>
      <c r="AE12" s="191"/>
      <c r="AF12" s="191"/>
      <c r="AG12" s="191"/>
      <c r="AH12" s="191"/>
    </row>
    <row r="13" spans="1:34" s="189" customFormat="1" ht="24" customHeight="1" x14ac:dyDescent="0.25">
      <c r="A13" s="192"/>
      <c r="B13" s="441" t="s">
        <v>881</v>
      </c>
      <c r="C13" s="441"/>
      <c r="D13" s="441"/>
      <c r="E13" s="441"/>
      <c r="F13" s="441"/>
      <c r="G13" s="441"/>
      <c r="H13" s="441"/>
      <c r="I13" s="441"/>
      <c r="J13" s="441"/>
      <c r="K13" s="441"/>
      <c r="L13" s="441"/>
      <c r="M13" s="442"/>
      <c r="N13" s="191"/>
      <c r="O13" s="191"/>
      <c r="P13" s="191"/>
      <c r="Q13" s="191"/>
      <c r="R13" s="191"/>
      <c r="S13" s="191"/>
      <c r="T13" s="191"/>
      <c r="U13" s="191"/>
      <c r="V13" s="191"/>
      <c r="W13" s="191"/>
      <c r="X13" s="191"/>
      <c r="Y13" s="191"/>
      <c r="Z13" s="191"/>
      <c r="AA13" s="191"/>
      <c r="AB13" s="191"/>
      <c r="AC13" s="191"/>
      <c r="AD13" s="191"/>
      <c r="AE13" s="191"/>
      <c r="AF13" s="191"/>
      <c r="AG13" s="191"/>
      <c r="AH13" s="191"/>
    </row>
    <row r="14" spans="1:34" s="189" customFormat="1" ht="24" customHeight="1" x14ac:dyDescent="0.25">
      <c r="A14" s="192"/>
      <c r="B14" s="459" t="s">
        <v>993</v>
      </c>
      <c r="C14" s="441"/>
      <c r="D14" s="441"/>
      <c r="E14" s="441"/>
      <c r="F14" s="441"/>
      <c r="G14" s="441"/>
      <c r="H14" s="441"/>
      <c r="I14" s="441"/>
      <c r="J14" s="441"/>
      <c r="K14" s="441"/>
      <c r="L14" s="441"/>
      <c r="M14" s="442"/>
      <c r="N14" s="191"/>
      <c r="O14" s="191"/>
      <c r="P14" s="191"/>
      <c r="Q14" s="191"/>
      <c r="R14" s="191"/>
      <c r="S14" s="191"/>
      <c r="T14" s="191"/>
      <c r="U14" s="191"/>
      <c r="V14" s="191"/>
      <c r="W14" s="191"/>
      <c r="X14" s="191"/>
      <c r="Y14" s="191"/>
      <c r="Z14" s="191"/>
      <c r="AA14" s="191"/>
      <c r="AB14" s="191"/>
      <c r="AC14" s="191"/>
      <c r="AD14" s="191"/>
      <c r="AE14" s="191"/>
      <c r="AF14" s="191"/>
      <c r="AG14" s="191"/>
      <c r="AH14" s="191"/>
    </row>
    <row r="15" spans="1:34" s="189" customFormat="1" ht="24" customHeight="1" x14ac:dyDescent="0.25">
      <c r="A15" s="192"/>
      <c r="B15" s="441" t="s">
        <v>882</v>
      </c>
      <c r="C15" s="441"/>
      <c r="D15" s="441"/>
      <c r="E15" s="441"/>
      <c r="F15" s="441"/>
      <c r="G15" s="441"/>
      <c r="H15" s="441"/>
      <c r="I15" s="441"/>
      <c r="J15" s="441"/>
      <c r="K15" s="441"/>
      <c r="L15" s="441"/>
      <c r="M15" s="442"/>
      <c r="N15" s="191"/>
      <c r="O15" s="191"/>
      <c r="P15" s="191"/>
      <c r="Q15" s="191"/>
      <c r="R15" s="191"/>
      <c r="S15" s="191"/>
      <c r="T15" s="191"/>
      <c r="U15" s="191"/>
      <c r="V15" s="191"/>
      <c r="W15" s="191"/>
      <c r="X15" s="191"/>
      <c r="Y15" s="191"/>
      <c r="Z15" s="191"/>
      <c r="AA15" s="191"/>
      <c r="AB15" s="191"/>
      <c r="AC15" s="191"/>
      <c r="AD15" s="191"/>
      <c r="AE15" s="191"/>
      <c r="AF15" s="191"/>
      <c r="AG15" s="191"/>
      <c r="AH15" s="191"/>
    </row>
    <row r="16" spans="1:34" s="189" customFormat="1" ht="24" customHeight="1" x14ac:dyDescent="0.25">
      <c r="A16" s="192"/>
      <c r="B16" s="441" t="s">
        <v>883</v>
      </c>
      <c r="C16" s="441"/>
      <c r="D16" s="441"/>
      <c r="E16" s="441"/>
      <c r="F16" s="441"/>
      <c r="G16" s="441"/>
      <c r="H16" s="441"/>
      <c r="I16" s="441"/>
      <c r="J16" s="441"/>
      <c r="K16" s="441"/>
      <c r="L16" s="441"/>
      <c r="M16" s="442"/>
      <c r="N16" s="191"/>
      <c r="O16" s="191"/>
      <c r="P16" s="191"/>
      <c r="Q16" s="191"/>
      <c r="R16" s="191"/>
      <c r="S16" s="191"/>
      <c r="T16" s="191"/>
      <c r="U16" s="191"/>
      <c r="V16" s="191"/>
      <c r="W16" s="191"/>
      <c r="X16" s="191"/>
      <c r="Y16" s="191"/>
      <c r="Z16" s="191"/>
      <c r="AA16" s="191"/>
      <c r="AB16" s="191"/>
      <c r="AC16" s="191"/>
      <c r="AD16" s="191"/>
      <c r="AE16" s="191"/>
      <c r="AF16" s="191"/>
      <c r="AG16" s="191"/>
      <c r="AH16" s="191"/>
    </row>
    <row r="17" spans="1:34" s="189" customFormat="1" ht="24" customHeight="1" x14ac:dyDescent="0.25">
      <c r="A17" s="192"/>
      <c r="B17" s="441" t="s">
        <v>884</v>
      </c>
      <c r="C17" s="441"/>
      <c r="D17" s="441"/>
      <c r="E17" s="441"/>
      <c r="F17" s="441"/>
      <c r="G17" s="441"/>
      <c r="H17" s="441"/>
      <c r="I17" s="441"/>
      <c r="J17" s="441"/>
      <c r="K17" s="441"/>
      <c r="L17" s="441"/>
      <c r="M17" s="442"/>
      <c r="N17" s="191"/>
      <c r="O17" s="191"/>
      <c r="P17" s="191"/>
      <c r="Q17" s="191"/>
      <c r="R17" s="191"/>
      <c r="S17" s="191"/>
      <c r="T17" s="191"/>
      <c r="U17" s="191"/>
      <c r="V17" s="191"/>
      <c r="W17" s="191"/>
      <c r="X17" s="191"/>
      <c r="Y17" s="191"/>
      <c r="Z17" s="191"/>
      <c r="AA17" s="191"/>
      <c r="AB17" s="191"/>
      <c r="AC17" s="191"/>
      <c r="AD17" s="191"/>
      <c r="AE17" s="191"/>
      <c r="AF17" s="191"/>
      <c r="AG17" s="191"/>
      <c r="AH17" s="191"/>
    </row>
    <row r="18" spans="1:34" s="189" customFormat="1" ht="24" customHeight="1" x14ac:dyDescent="0.25">
      <c r="A18" s="192"/>
      <c r="B18" s="441" t="s">
        <v>990</v>
      </c>
      <c r="C18" s="441"/>
      <c r="D18" s="441"/>
      <c r="E18" s="441"/>
      <c r="F18" s="441"/>
      <c r="G18" s="441"/>
      <c r="H18" s="441"/>
      <c r="I18" s="441"/>
      <c r="J18" s="441"/>
      <c r="K18" s="441"/>
      <c r="L18" s="441"/>
      <c r="M18" s="442"/>
      <c r="N18" s="191"/>
      <c r="O18" s="191"/>
      <c r="P18" s="191"/>
      <c r="Q18" s="191"/>
      <c r="R18" s="191"/>
      <c r="S18" s="191"/>
      <c r="T18" s="191"/>
      <c r="U18" s="191"/>
      <c r="V18" s="191"/>
      <c r="W18" s="191"/>
      <c r="X18" s="191"/>
      <c r="Y18" s="191"/>
      <c r="Z18" s="191"/>
      <c r="AA18" s="191"/>
      <c r="AB18" s="191"/>
      <c r="AC18" s="191"/>
      <c r="AD18" s="191"/>
      <c r="AE18" s="191"/>
      <c r="AF18" s="191"/>
      <c r="AG18" s="191"/>
      <c r="AH18" s="191"/>
    </row>
    <row r="19" spans="1:34" s="189" customFormat="1" ht="24" customHeight="1" x14ac:dyDescent="0.25">
      <c r="A19" s="192"/>
      <c r="B19" s="441" t="s">
        <v>991</v>
      </c>
      <c r="C19" s="441"/>
      <c r="D19" s="441"/>
      <c r="E19" s="441"/>
      <c r="F19" s="441"/>
      <c r="G19" s="441"/>
      <c r="H19" s="441"/>
      <c r="I19" s="441"/>
      <c r="J19" s="441"/>
      <c r="K19" s="441"/>
      <c r="L19" s="441"/>
      <c r="M19" s="442"/>
      <c r="N19" s="191"/>
      <c r="O19" s="191"/>
      <c r="P19" s="191"/>
      <c r="Q19" s="191"/>
      <c r="R19" s="191"/>
      <c r="S19" s="191"/>
      <c r="T19" s="191"/>
      <c r="U19" s="191"/>
      <c r="V19" s="191"/>
      <c r="W19" s="191"/>
      <c r="X19" s="191"/>
      <c r="Y19" s="191"/>
      <c r="Z19" s="191"/>
      <c r="AA19" s="191"/>
      <c r="AB19" s="191"/>
      <c r="AC19" s="191"/>
      <c r="AD19" s="191"/>
      <c r="AE19" s="191"/>
      <c r="AF19" s="191"/>
      <c r="AG19" s="191"/>
      <c r="AH19" s="191"/>
    </row>
    <row r="20" spans="1:34" s="189" customFormat="1" ht="24" customHeight="1" x14ac:dyDescent="0.25">
      <c r="A20" s="192"/>
      <c r="B20" s="441" t="s">
        <v>885</v>
      </c>
      <c r="C20" s="441"/>
      <c r="D20" s="441"/>
      <c r="E20" s="441"/>
      <c r="F20" s="441"/>
      <c r="G20" s="441"/>
      <c r="H20" s="441"/>
      <c r="I20" s="441"/>
      <c r="J20" s="441"/>
      <c r="K20" s="441"/>
      <c r="L20" s="441"/>
      <c r="M20" s="442"/>
      <c r="N20" s="191"/>
      <c r="O20" s="191"/>
      <c r="P20" s="191"/>
      <c r="Q20" s="191"/>
      <c r="R20" s="191"/>
      <c r="S20" s="191"/>
      <c r="T20" s="191"/>
      <c r="U20" s="191"/>
      <c r="V20" s="191"/>
      <c r="W20" s="191"/>
      <c r="X20" s="191"/>
      <c r="Y20" s="191"/>
      <c r="Z20" s="191"/>
      <c r="AA20" s="191"/>
      <c r="AB20" s="191"/>
      <c r="AC20" s="191"/>
      <c r="AD20" s="191"/>
      <c r="AE20" s="191"/>
      <c r="AF20" s="191"/>
      <c r="AG20" s="191"/>
      <c r="AH20" s="191"/>
    </row>
    <row r="21" spans="1:34" s="189" customFormat="1" ht="24" customHeight="1" x14ac:dyDescent="0.25">
      <c r="A21" s="192"/>
      <c r="B21" s="441" t="s">
        <v>886</v>
      </c>
      <c r="C21" s="441"/>
      <c r="D21" s="441"/>
      <c r="E21" s="441"/>
      <c r="F21" s="441"/>
      <c r="G21" s="441"/>
      <c r="H21" s="441"/>
      <c r="I21" s="441"/>
      <c r="J21" s="441"/>
      <c r="K21" s="441"/>
      <c r="L21" s="441"/>
      <c r="M21" s="442"/>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s="189" customFormat="1" ht="24" customHeight="1" x14ac:dyDescent="0.25">
      <c r="A22" s="192"/>
      <c r="B22" s="441" t="s">
        <v>887</v>
      </c>
      <c r="C22" s="441"/>
      <c r="D22" s="441"/>
      <c r="E22" s="441"/>
      <c r="F22" s="441"/>
      <c r="G22" s="441"/>
      <c r="H22" s="441"/>
      <c r="I22" s="441"/>
      <c r="J22" s="441"/>
      <c r="K22" s="441"/>
      <c r="L22" s="441"/>
      <c r="M22" s="442"/>
      <c r="N22" s="191"/>
      <c r="O22" s="191"/>
      <c r="P22" s="191"/>
      <c r="Q22" s="191"/>
      <c r="R22" s="191"/>
      <c r="S22" s="191"/>
      <c r="T22" s="191"/>
      <c r="U22" s="191"/>
      <c r="V22" s="191"/>
      <c r="W22" s="191"/>
      <c r="X22" s="191"/>
      <c r="Y22" s="191"/>
      <c r="Z22" s="191"/>
      <c r="AA22" s="191"/>
      <c r="AB22" s="191"/>
      <c r="AC22" s="191"/>
      <c r="AD22" s="191"/>
      <c r="AE22" s="191"/>
      <c r="AF22" s="191"/>
      <c r="AG22" s="191"/>
      <c r="AH22" s="191"/>
    </row>
    <row r="23" spans="1:34" s="189" customFormat="1" ht="24" customHeight="1" x14ac:dyDescent="0.25">
      <c r="A23" s="192"/>
      <c r="B23" s="441" t="s">
        <v>888</v>
      </c>
      <c r="C23" s="441"/>
      <c r="D23" s="441"/>
      <c r="E23" s="441"/>
      <c r="F23" s="441"/>
      <c r="G23" s="441"/>
      <c r="H23" s="441"/>
      <c r="I23" s="441"/>
      <c r="J23" s="441"/>
      <c r="K23" s="441"/>
      <c r="L23" s="441"/>
      <c r="M23" s="442"/>
      <c r="N23" s="191"/>
      <c r="O23" s="191"/>
      <c r="P23" s="191"/>
      <c r="Q23" s="191"/>
      <c r="R23" s="191"/>
      <c r="S23" s="191"/>
      <c r="T23" s="191"/>
      <c r="U23" s="191"/>
      <c r="V23" s="191"/>
      <c r="W23" s="191"/>
      <c r="X23" s="191"/>
      <c r="Y23" s="191"/>
      <c r="Z23" s="191"/>
      <c r="AA23" s="191"/>
      <c r="AB23" s="191"/>
      <c r="AC23" s="191"/>
      <c r="AD23" s="191"/>
      <c r="AE23" s="191"/>
      <c r="AF23" s="191"/>
      <c r="AG23" s="191"/>
      <c r="AH23" s="191"/>
    </row>
    <row r="24" spans="1:34" s="189" customFormat="1" ht="24" customHeight="1" x14ac:dyDescent="0.25">
      <c r="A24" s="192"/>
      <c r="B24" s="441" t="s">
        <v>889</v>
      </c>
      <c r="C24" s="441"/>
      <c r="D24" s="441"/>
      <c r="E24" s="441"/>
      <c r="F24" s="441"/>
      <c r="G24" s="441"/>
      <c r="H24" s="441"/>
      <c r="I24" s="441"/>
      <c r="J24" s="441"/>
      <c r="K24" s="441"/>
      <c r="L24" s="441"/>
      <c r="M24" s="442"/>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s="189" customFormat="1" ht="24" customHeight="1" x14ac:dyDescent="0.25">
      <c r="A25" s="192"/>
      <c r="B25" s="441" t="s">
        <v>890</v>
      </c>
      <c r="C25" s="441"/>
      <c r="D25" s="441"/>
      <c r="E25" s="441"/>
      <c r="F25" s="441"/>
      <c r="G25" s="441"/>
      <c r="H25" s="441"/>
      <c r="I25" s="441"/>
      <c r="J25" s="441"/>
      <c r="K25" s="441"/>
      <c r="L25" s="441"/>
      <c r="M25" s="442"/>
      <c r="N25" s="191"/>
      <c r="O25" s="191"/>
      <c r="P25" s="191"/>
      <c r="Q25" s="191"/>
      <c r="R25" s="191"/>
      <c r="S25" s="191"/>
      <c r="T25" s="191"/>
      <c r="U25" s="191"/>
      <c r="V25" s="191"/>
      <c r="W25" s="191"/>
      <c r="X25" s="191"/>
      <c r="Y25" s="191"/>
      <c r="Z25" s="191"/>
      <c r="AA25" s="191"/>
      <c r="AB25" s="191"/>
      <c r="AC25" s="191"/>
      <c r="AD25" s="191"/>
      <c r="AE25" s="191"/>
      <c r="AF25" s="191"/>
      <c r="AG25" s="191"/>
      <c r="AH25" s="191"/>
    </row>
    <row r="26" spans="1:34" s="189" customFormat="1" ht="24" customHeight="1" x14ac:dyDescent="0.25">
      <c r="A26" s="192"/>
      <c r="B26" s="441" t="s">
        <v>891</v>
      </c>
      <c r="C26" s="441"/>
      <c r="D26" s="441"/>
      <c r="E26" s="441"/>
      <c r="F26" s="441"/>
      <c r="G26" s="441"/>
      <c r="H26" s="441"/>
      <c r="I26" s="441"/>
      <c r="J26" s="441"/>
      <c r="K26" s="441"/>
      <c r="L26" s="441"/>
      <c r="M26" s="442"/>
      <c r="N26" s="191"/>
      <c r="O26" s="191"/>
      <c r="P26" s="191"/>
      <c r="Q26" s="191"/>
      <c r="R26" s="191"/>
      <c r="S26" s="191"/>
      <c r="T26" s="191"/>
      <c r="U26" s="191"/>
      <c r="V26" s="191"/>
      <c r="W26" s="191"/>
      <c r="X26" s="191"/>
      <c r="Y26" s="191"/>
      <c r="Z26" s="191"/>
      <c r="AA26" s="191"/>
      <c r="AB26" s="191"/>
      <c r="AC26" s="191"/>
      <c r="AD26" s="191"/>
      <c r="AE26" s="191"/>
      <c r="AF26" s="191"/>
      <c r="AG26" s="191"/>
      <c r="AH26" s="191"/>
    </row>
    <row r="27" spans="1:34" s="189" customFormat="1" ht="24" customHeight="1" x14ac:dyDescent="0.25">
      <c r="A27" s="192"/>
      <c r="B27" s="441" t="s">
        <v>994</v>
      </c>
      <c r="C27" s="441"/>
      <c r="D27" s="441"/>
      <c r="E27" s="441"/>
      <c r="F27" s="441"/>
      <c r="G27" s="441"/>
      <c r="H27" s="441"/>
      <c r="I27" s="441"/>
      <c r="J27" s="441"/>
      <c r="K27" s="441"/>
      <c r="L27" s="441"/>
      <c r="M27" s="442"/>
      <c r="N27" s="191"/>
      <c r="O27" s="191"/>
      <c r="P27" s="191"/>
      <c r="Q27" s="191"/>
      <c r="R27" s="191"/>
      <c r="S27" s="191"/>
      <c r="T27" s="191"/>
      <c r="U27" s="191"/>
      <c r="V27" s="191"/>
      <c r="W27" s="191"/>
      <c r="X27" s="191"/>
      <c r="Y27" s="191"/>
      <c r="Z27" s="191"/>
      <c r="AA27" s="191"/>
      <c r="AB27" s="191"/>
      <c r="AC27" s="191"/>
      <c r="AD27" s="191"/>
      <c r="AE27" s="191"/>
      <c r="AF27" s="191"/>
      <c r="AG27" s="191"/>
      <c r="AH27" s="191"/>
    </row>
    <row r="28" spans="1:34" s="189" customFormat="1" ht="24" customHeight="1" x14ac:dyDescent="0.25">
      <c r="A28" s="193"/>
      <c r="B28" s="444" t="s">
        <v>892</v>
      </c>
      <c r="C28" s="444"/>
      <c r="D28" s="444"/>
      <c r="E28" s="444"/>
      <c r="F28" s="444"/>
      <c r="G28" s="444"/>
      <c r="H28" s="444"/>
      <c r="I28" s="444"/>
      <c r="J28" s="444"/>
      <c r="K28" s="444"/>
      <c r="L28" s="444"/>
      <c r="M28" s="445"/>
      <c r="N28" s="191"/>
      <c r="O28" s="191"/>
      <c r="P28" s="191"/>
      <c r="Q28" s="191"/>
      <c r="R28" s="191"/>
      <c r="S28" s="191"/>
      <c r="T28" s="191"/>
      <c r="U28" s="191"/>
      <c r="V28" s="191"/>
      <c r="W28" s="191"/>
      <c r="X28" s="191"/>
      <c r="Y28" s="191"/>
      <c r="Z28" s="191"/>
      <c r="AA28" s="191"/>
      <c r="AB28" s="191"/>
      <c r="AC28" s="191"/>
      <c r="AD28" s="191"/>
      <c r="AE28" s="191"/>
      <c r="AF28" s="191"/>
      <c r="AG28" s="191"/>
      <c r="AH28" s="191"/>
    </row>
    <row r="29" spans="1:34" s="189" customFormat="1" ht="24" customHeight="1" x14ac:dyDescent="0.25">
      <c r="A29" s="194"/>
      <c r="B29" s="446" t="s">
        <v>893</v>
      </c>
      <c r="C29" s="446"/>
      <c r="D29" s="446"/>
      <c r="E29" s="446"/>
      <c r="F29" s="446"/>
      <c r="G29" s="446"/>
      <c r="H29" s="446"/>
      <c r="I29" s="446"/>
      <c r="J29" s="446"/>
      <c r="K29" s="446"/>
      <c r="L29" s="446"/>
      <c r="M29" s="447"/>
      <c r="N29" s="191"/>
      <c r="O29" s="191"/>
      <c r="P29" s="191"/>
      <c r="Q29" s="191"/>
      <c r="R29" s="191"/>
      <c r="S29" s="191"/>
      <c r="T29" s="191"/>
      <c r="U29" s="191"/>
      <c r="V29" s="191"/>
      <c r="W29" s="191"/>
      <c r="X29" s="191"/>
      <c r="Y29" s="191"/>
      <c r="Z29" s="191"/>
      <c r="AA29" s="191"/>
      <c r="AB29" s="191"/>
      <c r="AC29" s="191"/>
      <c r="AD29" s="191"/>
      <c r="AE29" s="191"/>
      <c r="AF29" s="191"/>
      <c r="AG29" s="191"/>
      <c r="AH29" s="191"/>
    </row>
    <row r="30" spans="1:34" s="189" customFormat="1" ht="24" customHeight="1" x14ac:dyDescent="0.25">
      <c r="A30" s="194"/>
      <c r="B30" s="446" t="s">
        <v>894</v>
      </c>
      <c r="C30" s="446"/>
      <c r="D30" s="446"/>
      <c r="E30" s="446"/>
      <c r="F30" s="446"/>
      <c r="G30" s="446"/>
      <c r="H30" s="446"/>
      <c r="I30" s="446"/>
      <c r="J30" s="446"/>
      <c r="K30" s="446"/>
      <c r="L30" s="446"/>
      <c r="M30" s="447"/>
      <c r="N30" s="191"/>
      <c r="O30" s="191"/>
      <c r="P30" s="191"/>
      <c r="Q30" s="191"/>
      <c r="R30" s="191"/>
      <c r="S30" s="191"/>
      <c r="T30" s="191"/>
      <c r="U30" s="191"/>
      <c r="V30" s="191"/>
      <c r="W30" s="191"/>
      <c r="X30" s="191"/>
      <c r="Y30" s="191"/>
      <c r="Z30" s="191"/>
      <c r="AA30" s="191"/>
      <c r="AB30" s="191"/>
      <c r="AC30" s="191"/>
      <c r="AD30" s="191"/>
      <c r="AE30" s="191"/>
      <c r="AF30" s="191"/>
      <c r="AG30" s="191"/>
      <c r="AH30" s="191"/>
    </row>
    <row r="31" spans="1:34" s="189" customFormat="1" ht="24" customHeight="1" x14ac:dyDescent="0.25">
      <c r="A31" s="194"/>
      <c r="B31" s="448" t="s">
        <v>895</v>
      </c>
      <c r="C31" s="446"/>
      <c r="D31" s="446"/>
      <c r="E31" s="446"/>
      <c r="F31" s="446"/>
      <c r="G31" s="446"/>
      <c r="H31" s="446"/>
      <c r="I31" s="446"/>
      <c r="J31" s="446"/>
      <c r="K31" s="446"/>
      <c r="L31" s="446"/>
      <c r="M31" s="447"/>
      <c r="N31" s="191"/>
      <c r="O31" s="191"/>
      <c r="P31" s="191"/>
      <c r="Q31" s="191"/>
      <c r="R31" s="191"/>
      <c r="S31" s="191"/>
      <c r="T31" s="191"/>
      <c r="U31" s="191"/>
      <c r="V31" s="191"/>
      <c r="W31" s="191"/>
      <c r="X31" s="191"/>
      <c r="Y31" s="191"/>
      <c r="Z31" s="191"/>
      <c r="AA31" s="191"/>
      <c r="AB31" s="191"/>
      <c r="AC31" s="191"/>
      <c r="AD31" s="191"/>
      <c r="AE31" s="191"/>
      <c r="AF31" s="191"/>
      <c r="AG31" s="191"/>
      <c r="AH31" s="191"/>
    </row>
    <row r="32" spans="1:34" s="189" customFormat="1" ht="24" customHeight="1" x14ac:dyDescent="0.25">
      <c r="A32" s="195"/>
      <c r="B32" s="449" t="s">
        <v>995</v>
      </c>
      <c r="C32" s="449"/>
      <c r="D32" s="449"/>
      <c r="E32" s="449"/>
      <c r="F32" s="449"/>
      <c r="G32" s="449"/>
      <c r="H32" s="449"/>
      <c r="I32" s="449"/>
      <c r="J32" s="449"/>
      <c r="K32" s="449"/>
      <c r="L32" s="449"/>
      <c r="M32" s="450"/>
      <c r="N32" s="191"/>
      <c r="O32" s="191"/>
      <c r="P32" s="191"/>
      <c r="Q32" s="191"/>
      <c r="R32" s="191"/>
      <c r="S32" s="191"/>
      <c r="T32" s="191"/>
      <c r="U32" s="191"/>
      <c r="V32" s="191"/>
      <c r="W32" s="191"/>
      <c r="X32" s="191"/>
      <c r="Y32" s="191"/>
      <c r="Z32" s="191"/>
      <c r="AA32" s="191"/>
      <c r="AB32" s="191"/>
      <c r="AC32" s="191"/>
      <c r="AD32" s="191"/>
      <c r="AE32" s="191"/>
      <c r="AF32" s="191"/>
      <c r="AG32" s="191"/>
      <c r="AH32" s="191"/>
    </row>
    <row r="33" spans="1:34" s="189" customFormat="1" ht="24" customHeight="1" x14ac:dyDescent="0.25">
      <c r="A33" s="196"/>
      <c r="B33" s="449" t="s">
        <v>896</v>
      </c>
      <c r="C33" s="449"/>
      <c r="D33" s="449"/>
      <c r="E33" s="449"/>
      <c r="F33" s="449"/>
      <c r="G33" s="449"/>
      <c r="H33" s="449"/>
      <c r="I33" s="449"/>
      <c r="J33" s="449"/>
      <c r="K33" s="449"/>
      <c r="L33" s="449"/>
      <c r="M33" s="450"/>
      <c r="N33" s="191"/>
      <c r="O33" s="191"/>
      <c r="P33" s="191"/>
      <c r="Q33" s="191"/>
      <c r="R33" s="191"/>
      <c r="S33" s="191"/>
      <c r="T33" s="191"/>
      <c r="U33" s="191"/>
      <c r="V33" s="191"/>
      <c r="W33" s="191"/>
      <c r="X33" s="191"/>
      <c r="Y33" s="191"/>
      <c r="Z33" s="191"/>
      <c r="AA33" s="191"/>
      <c r="AB33" s="191"/>
      <c r="AC33" s="191"/>
      <c r="AD33" s="191"/>
      <c r="AE33" s="191"/>
      <c r="AF33" s="191"/>
      <c r="AG33" s="191"/>
      <c r="AH33" s="191"/>
    </row>
    <row r="34" spans="1:34" s="189" customFormat="1" ht="24" customHeight="1" x14ac:dyDescent="0.25">
      <c r="A34" s="196"/>
      <c r="B34" s="449" t="s">
        <v>996</v>
      </c>
      <c r="C34" s="449"/>
      <c r="D34" s="449"/>
      <c r="E34" s="449"/>
      <c r="F34" s="449"/>
      <c r="G34" s="449"/>
      <c r="H34" s="449"/>
      <c r="I34" s="449"/>
      <c r="J34" s="449"/>
      <c r="K34" s="449"/>
      <c r="L34" s="449"/>
      <c r="M34" s="450"/>
      <c r="N34" s="191"/>
      <c r="O34" s="191"/>
      <c r="P34" s="191"/>
      <c r="Q34" s="191"/>
      <c r="R34" s="191"/>
      <c r="S34" s="191"/>
      <c r="T34" s="191"/>
      <c r="U34" s="191"/>
      <c r="V34" s="191"/>
      <c r="W34" s="191"/>
      <c r="X34" s="191"/>
      <c r="Y34" s="191"/>
      <c r="Z34" s="191"/>
      <c r="AA34" s="191"/>
      <c r="AB34" s="191"/>
      <c r="AC34" s="191"/>
      <c r="AD34" s="191"/>
      <c r="AE34" s="191"/>
      <c r="AF34" s="191"/>
      <c r="AG34" s="191"/>
      <c r="AH34" s="191"/>
    </row>
    <row r="35" spans="1:34" s="189" customFormat="1" ht="24" customHeight="1" x14ac:dyDescent="0.25">
      <c r="A35" s="197"/>
      <c r="B35" s="449" t="s">
        <v>897</v>
      </c>
      <c r="C35" s="449"/>
      <c r="D35" s="449"/>
      <c r="E35" s="449"/>
      <c r="F35" s="449"/>
      <c r="G35" s="449"/>
      <c r="H35" s="449"/>
      <c r="I35" s="449"/>
      <c r="J35" s="449"/>
      <c r="K35" s="449"/>
      <c r="L35" s="449"/>
      <c r="M35" s="450"/>
      <c r="N35" s="191"/>
      <c r="O35" s="191"/>
      <c r="P35" s="191"/>
      <c r="Q35" s="191"/>
      <c r="R35" s="191"/>
      <c r="S35" s="191"/>
      <c r="T35" s="191"/>
      <c r="U35" s="191"/>
      <c r="V35" s="191"/>
      <c r="W35" s="191"/>
      <c r="X35" s="191"/>
      <c r="Y35" s="191"/>
      <c r="Z35" s="191"/>
      <c r="AA35" s="191"/>
      <c r="AB35" s="191"/>
      <c r="AC35" s="191"/>
      <c r="AD35" s="191"/>
      <c r="AE35" s="191"/>
      <c r="AF35" s="191"/>
      <c r="AG35" s="191"/>
      <c r="AH35" s="191"/>
    </row>
    <row r="36" spans="1:34" s="189" customFormat="1" ht="24" customHeight="1" x14ac:dyDescent="0.25">
      <c r="A36" s="198"/>
      <c r="B36" s="443" t="s">
        <v>997</v>
      </c>
      <c r="C36" s="438"/>
      <c r="D36" s="438"/>
      <c r="E36" s="438"/>
      <c r="F36" s="438"/>
      <c r="G36" s="438"/>
      <c r="H36" s="438"/>
      <c r="I36" s="438"/>
      <c r="J36" s="438"/>
      <c r="K36" s="438"/>
      <c r="L36" s="438"/>
      <c r="M36" s="439"/>
      <c r="N36" s="191"/>
      <c r="O36" s="191"/>
      <c r="P36" s="191"/>
      <c r="Q36" s="191"/>
      <c r="R36" s="191"/>
      <c r="S36" s="191"/>
      <c r="T36" s="191"/>
      <c r="U36" s="191"/>
      <c r="V36" s="191"/>
      <c r="W36" s="191"/>
      <c r="X36" s="191"/>
      <c r="Y36" s="191"/>
      <c r="Z36" s="191"/>
      <c r="AA36" s="191"/>
      <c r="AB36" s="191"/>
      <c r="AC36" s="191"/>
      <c r="AD36" s="191"/>
      <c r="AE36" s="191"/>
      <c r="AF36" s="191"/>
      <c r="AG36" s="191"/>
      <c r="AH36" s="191"/>
    </row>
    <row r="37" spans="1:34" s="189" customFormat="1" ht="24" customHeight="1" x14ac:dyDescent="0.25">
      <c r="A37" s="199"/>
      <c r="B37" s="438" t="s">
        <v>898</v>
      </c>
      <c r="C37" s="438"/>
      <c r="D37" s="438"/>
      <c r="E37" s="438"/>
      <c r="F37" s="438"/>
      <c r="G37" s="438"/>
      <c r="H37" s="438"/>
      <c r="I37" s="438"/>
      <c r="J37" s="438"/>
      <c r="K37" s="438"/>
      <c r="L37" s="438"/>
      <c r="M37" s="439"/>
      <c r="N37" s="191"/>
      <c r="O37" s="191"/>
      <c r="P37" s="191"/>
      <c r="Q37" s="191"/>
      <c r="R37" s="191"/>
      <c r="S37" s="191"/>
      <c r="T37" s="191"/>
      <c r="U37" s="191"/>
      <c r="V37" s="191"/>
      <c r="W37" s="191"/>
      <c r="X37" s="191"/>
      <c r="Y37" s="191"/>
      <c r="Z37" s="191"/>
      <c r="AA37" s="191"/>
      <c r="AB37" s="191"/>
      <c r="AC37" s="191"/>
      <c r="AD37" s="191"/>
      <c r="AE37" s="191"/>
      <c r="AF37" s="191"/>
      <c r="AG37" s="191"/>
      <c r="AH37" s="191"/>
    </row>
    <row r="38" spans="1:34" s="189" customFormat="1" ht="24" customHeight="1" x14ac:dyDescent="0.25">
      <c r="A38" s="199"/>
      <c r="B38" s="438" t="s">
        <v>998</v>
      </c>
      <c r="C38" s="438"/>
      <c r="D38" s="438"/>
      <c r="E38" s="438"/>
      <c r="F38" s="438"/>
      <c r="G38" s="438"/>
      <c r="H38" s="438"/>
      <c r="I38" s="438"/>
      <c r="J38" s="438"/>
      <c r="K38" s="438"/>
      <c r="L38" s="438"/>
      <c r="M38" s="439"/>
      <c r="N38" s="191"/>
      <c r="O38" s="191"/>
      <c r="P38" s="191"/>
      <c r="Q38" s="191"/>
      <c r="R38" s="191"/>
      <c r="S38" s="191"/>
      <c r="T38" s="191"/>
      <c r="U38" s="191"/>
      <c r="V38" s="191"/>
      <c r="W38" s="191"/>
      <c r="X38" s="191"/>
      <c r="Y38" s="191"/>
      <c r="Z38" s="191"/>
      <c r="AA38" s="191"/>
      <c r="AB38" s="191"/>
      <c r="AC38" s="191"/>
      <c r="AD38" s="191"/>
      <c r="AE38" s="191"/>
      <c r="AF38" s="191"/>
      <c r="AG38" s="191"/>
      <c r="AH38" s="191"/>
    </row>
    <row r="39" spans="1:34" s="189" customFormat="1" ht="24" customHeight="1" x14ac:dyDescent="0.25">
      <c r="A39" s="199"/>
      <c r="B39" s="438" t="s">
        <v>899</v>
      </c>
      <c r="C39" s="438"/>
      <c r="D39" s="438"/>
      <c r="E39" s="438"/>
      <c r="F39" s="438"/>
      <c r="G39" s="438"/>
      <c r="H39" s="438"/>
      <c r="I39" s="438"/>
      <c r="J39" s="438"/>
      <c r="K39" s="438"/>
      <c r="L39" s="438"/>
      <c r="M39" s="439"/>
      <c r="N39" s="191"/>
      <c r="O39" s="191"/>
      <c r="P39" s="191"/>
      <c r="Q39" s="191"/>
      <c r="R39" s="191"/>
      <c r="S39" s="191"/>
      <c r="T39" s="191"/>
      <c r="U39" s="191"/>
      <c r="V39" s="191"/>
      <c r="W39" s="191"/>
      <c r="X39" s="191"/>
      <c r="Y39" s="191"/>
      <c r="Z39" s="191"/>
      <c r="AA39" s="191"/>
      <c r="AB39" s="191"/>
      <c r="AC39" s="191"/>
      <c r="AD39" s="191"/>
      <c r="AE39" s="191"/>
      <c r="AF39" s="191"/>
      <c r="AG39" s="191"/>
      <c r="AH39" s="191"/>
    </row>
    <row r="40" spans="1:34" s="189" customFormat="1" ht="24" customHeight="1" x14ac:dyDescent="0.25">
      <c r="A40" s="199"/>
      <c r="B40" s="438" t="s">
        <v>989</v>
      </c>
      <c r="C40" s="438"/>
      <c r="D40" s="438"/>
      <c r="E40" s="438"/>
      <c r="F40" s="438"/>
      <c r="G40" s="438"/>
      <c r="H40" s="438"/>
      <c r="I40" s="438"/>
      <c r="J40" s="438"/>
      <c r="K40" s="438"/>
      <c r="L40" s="438"/>
      <c r="M40" s="439"/>
      <c r="N40" s="191"/>
      <c r="O40" s="191"/>
      <c r="P40" s="191"/>
      <c r="Q40" s="191"/>
      <c r="R40" s="191"/>
      <c r="S40" s="191"/>
      <c r="T40" s="191"/>
      <c r="U40" s="191"/>
      <c r="V40" s="191"/>
      <c r="W40" s="191"/>
      <c r="X40" s="191"/>
      <c r="Y40" s="191"/>
      <c r="Z40" s="191"/>
      <c r="AA40" s="191"/>
      <c r="AB40" s="191"/>
      <c r="AC40" s="191"/>
      <c r="AD40" s="191"/>
      <c r="AE40" s="191"/>
      <c r="AF40" s="191"/>
      <c r="AG40" s="191"/>
      <c r="AH40" s="191"/>
    </row>
    <row r="41" spans="1:34" s="189" customFormat="1" ht="24" customHeight="1" x14ac:dyDescent="0.25">
      <c r="A41" s="199"/>
      <c r="B41" s="202"/>
      <c r="C41" s="440" t="s">
        <v>992</v>
      </c>
      <c r="D41" s="440"/>
      <c r="E41" s="440"/>
      <c r="F41" s="440"/>
      <c r="G41" s="202"/>
      <c r="H41" s="202"/>
      <c r="I41" s="202"/>
      <c r="J41" s="202"/>
      <c r="K41" s="202"/>
      <c r="L41" s="202"/>
      <c r="M41" s="203"/>
      <c r="N41" s="191"/>
      <c r="O41" s="191"/>
      <c r="P41" s="191"/>
      <c r="Q41" s="191"/>
      <c r="R41" s="191"/>
      <c r="S41" s="191"/>
      <c r="T41" s="191"/>
      <c r="U41" s="191"/>
      <c r="V41" s="191"/>
      <c r="W41" s="191"/>
      <c r="X41" s="191"/>
      <c r="Y41" s="191"/>
      <c r="Z41" s="191"/>
      <c r="AA41" s="191"/>
      <c r="AB41" s="191"/>
      <c r="AC41" s="191"/>
      <c r="AD41" s="191"/>
      <c r="AE41" s="191"/>
      <c r="AF41" s="191"/>
      <c r="AG41" s="191"/>
      <c r="AH41" s="191"/>
    </row>
    <row r="42" spans="1:34" s="189" customFormat="1" ht="24" customHeight="1" x14ac:dyDescent="0.25">
      <c r="A42" s="199"/>
      <c r="B42" s="438" t="s">
        <v>900</v>
      </c>
      <c r="C42" s="438"/>
      <c r="D42" s="438"/>
      <c r="E42" s="438"/>
      <c r="F42" s="438"/>
      <c r="G42" s="438"/>
      <c r="H42" s="438"/>
      <c r="I42" s="438"/>
      <c r="J42" s="438"/>
      <c r="K42" s="438"/>
      <c r="L42" s="438"/>
      <c r="M42" s="439"/>
      <c r="N42" s="191"/>
      <c r="O42" s="191"/>
      <c r="P42" s="191"/>
      <c r="Q42" s="191"/>
      <c r="R42" s="191"/>
      <c r="S42" s="191"/>
      <c r="T42" s="191"/>
      <c r="U42" s="191"/>
      <c r="V42" s="191"/>
      <c r="W42" s="191"/>
      <c r="X42" s="191"/>
      <c r="Y42" s="191"/>
      <c r="Z42" s="191"/>
      <c r="AA42" s="191"/>
      <c r="AB42" s="191"/>
      <c r="AC42" s="191"/>
      <c r="AD42" s="191"/>
      <c r="AE42" s="191"/>
      <c r="AF42" s="191"/>
      <c r="AG42" s="191"/>
      <c r="AH42" s="191"/>
    </row>
    <row r="43" spans="1:34" s="189" customFormat="1" ht="24" customHeight="1" x14ac:dyDescent="0.25">
      <c r="A43" s="199"/>
      <c r="B43" s="438" t="s">
        <v>901</v>
      </c>
      <c r="C43" s="438"/>
      <c r="D43" s="438"/>
      <c r="E43" s="438"/>
      <c r="F43" s="438"/>
      <c r="G43" s="438"/>
      <c r="H43" s="438"/>
      <c r="I43" s="438"/>
      <c r="J43" s="438"/>
      <c r="K43" s="438"/>
      <c r="L43" s="438"/>
      <c r="M43" s="439"/>
      <c r="N43" s="191"/>
      <c r="O43" s="191"/>
      <c r="P43" s="191"/>
      <c r="Q43" s="191"/>
      <c r="R43" s="191"/>
      <c r="S43" s="191"/>
      <c r="T43" s="191"/>
      <c r="U43" s="191"/>
      <c r="V43" s="191"/>
      <c r="W43" s="191"/>
      <c r="X43" s="191"/>
      <c r="Y43" s="191"/>
      <c r="Z43" s="191"/>
      <c r="AA43" s="191"/>
      <c r="AB43" s="191"/>
      <c r="AC43" s="191"/>
      <c r="AD43" s="191"/>
      <c r="AE43" s="191"/>
      <c r="AF43" s="191"/>
      <c r="AG43" s="191"/>
      <c r="AH43" s="191"/>
    </row>
    <row r="44" spans="1:34" s="189" customFormat="1" ht="24" customHeight="1" x14ac:dyDescent="0.25">
      <c r="A44" s="199"/>
      <c r="B44" s="438" t="s">
        <v>902</v>
      </c>
      <c r="C44" s="438"/>
      <c r="D44" s="438"/>
      <c r="E44" s="438"/>
      <c r="F44" s="438"/>
      <c r="G44" s="438"/>
      <c r="H44" s="438"/>
      <c r="I44" s="438"/>
      <c r="J44" s="438"/>
      <c r="K44" s="438"/>
      <c r="L44" s="438"/>
      <c r="M44" s="439"/>
      <c r="N44" s="191"/>
      <c r="O44" s="191"/>
      <c r="P44" s="191"/>
      <c r="Q44" s="191"/>
      <c r="R44" s="191"/>
      <c r="S44" s="191"/>
      <c r="T44" s="191"/>
      <c r="U44" s="191"/>
      <c r="V44" s="191"/>
      <c r="W44" s="191"/>
      <c r="X44" s="191"/>
      <c r="Y44" s="191"/>
      <c r="Z44" s="191"/>
      <c r="AA44" s="191"/>
      <c r="AB44" s="191"/>
      <c r="AC44" s="191"/>
      <c r="AD44" s="191"/>
      <c r="AE44" s="191"/>
      <c r="AF44" s="191"/>
      <c r="AG44" s="191"/>
      <c r="AH44" s="191"/>
    </row>
    <row r="45" spans="1:34" s="189" customFormat="1" ht="24" customHeight="1" x14ac:dyDescent="0.25">
      <c r="A45" s="199"/>
      <c r="B45" s="438" t="s">
        <v>903</v>
      </c>
      <c r="C45" s="438"/>
      <c r="D45" s="438"/>
      <c r="E45" s="438"/>
      <c r="F45" s="438"/>
      <c r="G45" s="438"/>
      <c r="H45" s="438"/>
      <c r="I45" s="438"/>
      <c r="J45" s="438"/>
      <c r="K45" s="438"/>
      <c r="L45" s="438"/>
      <c r="M45" s="439"/>
      <c r="N45" s="191"/>
      <c r="O45" s="191"/>
      <c r="P45" s="191"/>
      <c r="Q45" s="191"/>
      <c r="R45" s="191"/>
      <c r="S45" s="191"/>
      <c r="T45" s="191"/>
      <c r="U45" s="191"/>
      <c r="V45" s="191"/>
      <c r="W45" s="191"/>
      <c r="X45" s="191"/>
      <c r="Y45" s="191"/>
      <c r="Z45" s="191"/>
      <c r="AA45" s="191"/>
      <c r="AB45" s="191"/>
      <c r="AC45" s="191"/>
      <c r="AD45" s="191"/>
      <c r="AE45" s="191"/>
      <c r="AF45" s="191"/>
      <c r="AG45" s="191"/>
      <c r="AH45" s="191"/>
    </row>
    <row r="46" spans="1:34" s="189" customFormat="1" ht="24" customHeight="1" x14ac:dyDescent="0.25">
      <c r="A46" s="199"/>
      <c r="B46" s="438" t="s">
        <v>904</v>
      </c>
      <c r="C46" s="438"/>
      <c r="D46" s="438"/>
      <c r="E46" s="438"/>
      <c r="F46" s="438"/>
      <c r="G46" s="438"/>
      <c r="H46" s="438"/>
      <c r="I46" s="438"/>
      <c r="J46" s="438"/>
      <c r="K46" s="438"/>
      <c r="L46" s="438"/>
      <c r="M46" s="439"/>
      <c r="N46" s="191"/>
      <c r="O46" s="191"/>
      <c r="P46" s="191"/>
      <c r="Q46" s="191"/>
      <c r="R46" s="191"/>
      <c r="S46" s="191"/>
      <c r="T46" s="191"/>
      <c r="U46" s="191"/>
      <c r="V46" s="191"/>
      <c r="W46" s="191"/>
      <c r="X46" s="191"/>
      <c r="Y46" s="191"/>
      <c r="Z46" s="191"/>
      <c r="AA46" s="191"/>
      <c r="AB46" s="191"/>
      <c r="AC46" s="191"/>
      <c r="AD46" s="191"/>
      <c r="AE46" s="191"/>
      <c r="AF46" s="191"/>
      <c r="AG46" s="191"/>
      <c r="AH46" s="191"/>
    </row>
    <row r="47" spans="1:34" s="189" customFormat="1" ht="24" customHeight="1" x14ac:dyDescent="0.25">
      <c r="A47" s="199"/>
      <c r="B47" s="438" t="s">
        <v>999</v>
      </c>
      <c r="C47" s="438"/>
      <c r="D47" s="438"/>
      <c r="E47" s="438"/>
      <c r="F47" s="438"/>
      <c r="G47" s="438"/>
      <c r="H47" s="438"/>
      <c r="I47" s="438"/>
      <c r="J47" s="438"/>
      <c r="K47" s="438"/>
      <c r="L47" s="438"/>
      <c r="M47" s="439"/>
      <c r="N47" s="191"/>
      <c r="O47" s="191"/>
      <c r="P47" s="191"/>
      <c r="Q47" s="191"/>
      <c r="R47" s="191"/>
      <c r="S47" s="191"/>
      <c r="T47" s="191"/>
      <c r="U47" s="191"/>
      <c r="V47" s="191"/>
      <c r="W47" s="191"/>
      <c r="X47" s="191"/>
      <c r="Y47" s="191"/>
      <c r="Z47" s="191"/>
      <c r="AA47" s="191"/>
      <c r="AB47" s="191"/>
      <c r="AC47" s="191"/>
      <c r="AD47" s="191"/>
      <c r="AE47" s="191"/>
      <c r="AF47" s="191"/>
      <c r="AG47" s="191"/>
      <c r="AH47" s="191"/>
    </row>
    <row r="48" spans="1:34" s="189" customFormat="1" ht="24" customHeight="1" x14ac:dyDescent="0.25">
      <c r="A48" s="199"/>
      <c r="B48" s="438" t="s">
        <v>1000</v>
      </c>
      <c r="C48" s="438"/>
      <c r="D48" s="438"/>
      <c r="E48" s="438"/>
      <c r="F48" s="438"/>
      <c r="G48" s="438"/>
      <c r="H48" s="438"/>
      <c r="I48" s="438"/>
      <c r="J48" s="438"/>
      <c r="K48" s="438"/>
      <c r="L48" s="438"/>
      <c r="M48" s="439"/>
      <c r="N48" s="191"/>
      <c r="O48" s="191"/>
      <c r="P48" s="191"/>
      <c r="Q48" s="191"/>
      <c r="R48" s="191"/>
      <c r="S48" s="191"/>
      <c r="T48" s="191"/>
      <c r="U48" s="191"/>
      <c r="V48" s="191"/>
      <c r="W48" s="191"/>
      <c r="X48" s="191"/>
      <c r="Y48" s="191"/>
      <c r="Z48" s="191"/>
      <c r="AA48" s="191"/>
      <c r="AB48" s="191"/>
      <c r="AC48" s="191"/>
      <c r="AD48" s="191"/>
      <c r="AE48" s="191"/>
      <c r="AF48" s="191"/>
      <c r="AG48" s="191"/>
      <c r="AH48" s="191"/>
    </row>
    <row r="49" spans="1:34" s="189" customFormat="1" ht="24" customHeight="1" x14ac:dyDescent="0.25">
      <c r="A49" s="199"/>
      <c r="B49" s="438" t="s">
        <v>1001</v>
      </c>
      <c r="C49" s="438"/>
      <c r="D49" s="438"/>
      <c r="E49" s="438"/>
      <c r="F49" s="438"/>
      <c r="G49" s="438"/>
      <c r="H49" s="438"/>
      <c r="I49" s="438"/>
      <c r="J49" s="438"/>
      <c r="K49" s="438"/>
      <c r="L49" s="438"/>
      <c r="M49" s="439"/>
      <c r="N49" s="191"/>
      <c r="O49" s="191"/>
      <c r="P49" s="191"/>
      <c r="Q49" s="191"/>
      <c r="R49" s="191"/>
      <c r="S49" s="191"/>
      <c r="T49" s="191"/>
      <c r="U49" s="191"/>
      <c r="V49" s="191"/>
      <c r="W49" s="191"/>
      <c r="X49" s="191"/>
      <c r="Y49" s="191"/>
      <c r="Z49" s="191"/>
      <c r="AA49" s="191"/>
      <c r="AB49" s="191"/>
      <c r="AC49" s="191"/>
      <c r="AD49" s="191"/>
      <c r="AE49" s="191"/>
      <c r="AF49" s="191"/>
      <c r="AG49" s="191"/>
      <c r="AH49" s="191"/>
    </row>
    <row r="50" spans="1:34" s="189" customFormat="1" ht="24" customHeight="1" x14ac:dyDescent="0.25">
      <c r="A50" s="199"/>
      <c r="B50" s="438" t="s">
        <v>1019</v>
      </c>
      <c r="C50" s="438"/>
      <c r="D50" s="438"/>
      <c r="E50" s="438"/>
      <c r="F50" s="438"/>
      <c r="G50" s="438"/>
      <c r="H50" s="438"/>
      <c r="I50" s="438"/>
      <c r="J50" s="438"/>
      <c r="K50" s="438"/>
      <c r="L50" s="438"/>
      <c r="M50" s="439"/>
      <c r="N50" s="191"/>
      <c r="O50" s="191"/>
      <c r="P50" s="191"/>
      <c r="Q50" s="191"/>
      <c r="R50" s="191"/>
      <c r="S50" s="191"/>
      <c r="T50" s="191"/>
      <c r="U50" s="191"/>
      <c r="V50" s="191"/>
      <c r="W50" s="191"/>
      <c r="X50" s="191"/>
      <c r="Y50" s="191"/>
      <c r="Z50" s="191"/>
      <c r="AA50" s="191"/>
      <c r="AB50" s="191"/>
      <c r="AC50" s="191"/>
      <c r="AD50" s="191"/>
      <c r="AE50" s="191"/>
      <c r="AF50" s="191"/>
      <c r="AG50" s="191"/>
      <c r="AH50" s="191"/>
    </row>
    <row r="51" spans="1:34" s="189" customFormat="1" ht="24" customHeight="1" x14ac:dyDescent="0.25">
      <c r="A51" s="199"/>
      <c r="B51" s="438" t="s">
        <v>1020</v>
      </c>
      <c r="C51" s="438"/>
      <c r="D51" s="438"/>
      <c r="E51" s="438"/>
      <c r="F51" s="438"/>
      <c r="G51" s="438"/>
      <c r="H51" s="438"/>
      <c r="I51" s="438"/>
      <c r="J51" s="438"/>
      <c r="K51" s="438"/>
      <c r="L51" s="438"/>
      <c r="M51" s="439"/>
      <c r="N51" s="191"/>
      <c r="O51" s="191"/>
      <c r="P51" s="191"/>
      <c r="Q51" s="191"/>
      <c r="R51" s="191"/>
      <c r="S51" s="191"/>
      <c r="T51" s="191"/>
      <c r="U51" s="191"/>
      <c r="V51" s="191"/>
      <c r="W51" s="191"/>
      <c r="X51" s="191"/>
      <c r="Y51" s="191"/>
      <c r="Z51" s="191"/>
      <c r="AA51" s="191"/>
      <c r="AB51" s="191"/>
      <c r="AC51" s="191"/>
      <c r="AD51" s="191"/>
      <c r="AE51" s="191"/>
      <c r="AF51" s="191"/>
      <c r="AG51" s="191"/>
      <c r="AH51" s="191"/>
    </row>
    <row r="52" spans="1:34" s="189" customFormat="1" ht="24" customHeight="1" x14ac:dyDescent="0.25">
      <c r="A52" s="199"/>
      <c r="B52" s="438" t="s">
        <v>1002</v>
      </c>
      <c r="C52" s="438"/>
      <c r="D52" s="438"/>
      <c r="E52" s="438"/>
      <c r="F52" s="438"/>
      <c r="G52" s="438"/>
      <c r="H52" s="438"/>
      <c r="I52" s="438"/>
      <c r="J52" s="438"/>
      <c r="K52" s="438"/>
      <c r="L52" s="438"/>
      <c r="M52" s="439"/>
      <c r="N52" s="191"/>
      <c r="O52" s="191"/>
      <c r="P52" s="191"/>
      <c r="Q52" s="191"/>
      <c r="R52" s="191"/>
      <c r="S52" s="191"/>
      <c r="T52" s="191"/>
      <c r="U52" s="191"/>
      <c r="V52" s="191"/>
      <c r="W52" s="191"/>
      <c r="X52" s="191"/>
      <c r="Y52" s="191"/>
      <c r="Z52" s="191"/>
      <c r="AA52" s="191"/>
      <c r="AB52" s="191"/>
      <c r="AC52" s="191"/>
      <c r="AD52" s="191"/>
      <c r="AE52" s="191"/>
      <c r="AF52" s="191"/>
      <c r="AG52" s="191"/>
      <c r="AH52" s="191"/>
    </row>
    <row r="53" spans="1:34" s="189" customFormat="1" ht="24" customHeight="1" x14ac:dyDescent="0.25">
      <c r="A53" s="199"/>
      <c r="B53" s="438" t="s">
        <v>905</v>
      </c>
      <c r="C53" s="438"/>
      <c r="D53" s="438"/>
      <c r="E53" s="438"/>
      <c r="F53" s="438"/>
      <c r="G53" s="438"/>
      <c r="H53" s="438"/>
      <c r="I53" s="438"/>
      <c r="J53" s="438"/>
      <c r="K53" s="438"/>
      <c r="L53" s="438"/>
      <c r="M53" s="439"/>
      <c r="N53" s="191"/>
      <c r="O53" s="191"/>
      <c r="P53" s="191"/>
      <c r="Q53" s="191"/>
      <c r="R53" s="191"/>
      <c r="S53" s="191"/>
      <c r="T53" s="191"/>
      <c r="U53" s="191"/>
      <c r="V53" s="191"/>
      <c r="W53" s="191"/>
      <c r="X53" s="191"/>
      <c r="Y53" s="191"/>
      <c r="Z53" s="191"/>
      <c r="AA53" s="191"/>
      <c r="AB53" s="191"/>
      <c r="AC53" s="191"/>
      <c r="AD53" s="191"/>
      <c r="AE53" s="191"/>
      <c r="AF53" s="191"/>
      <c r="AG53" s="191"/>
      <c r="AH53" s="191"/>
    </row>
    <row r="54" spans="1:34" s="189" customFormat="1" ht="24" customHeight="1" x14ac:dyDescent="0.25">
      <c r="A54" s="199"/>
      <c r="B54" s="438" t="s">
        <v>906</v>
      </c>
      <c r="C54" s="438"/>
      <c r="D54" s="438"/>
      <c r="E54" s="438"/>
      <c r="F54" s="438"/>
      <c r="G54" s="438"/>
      <c r="H54" s="438"/>
      <c r="I54" s="438"/>
      <c r="J54" s="438"/>
      <c r="K54" s="438"/>
      <c r="L54" s="438"/>
      <c r="M54" s="439"/>
      <c r="N54" s="191"/>
      <c r="O54" s="191"/>
      <c r="P54" s="191"/>
      <c r="Q54" s="191"/>
      <c r="R54" s="191"/>
      <c r="S54" s="191"/>
      <c r="T54" s="191"/>
      <c r="U54" s="191"/>
      <c r="V54" s="191"/>
      <c r="W54" s="191"/>
      <c r="X54" s="191"/>
      <c r="Y54" s="191"/>
      <c r="Z54" s="191"/>
      <c r="AA54" s="191"/>
      <c r="AB54" s="191"/>
      <c r="AC54" s="191"/>
      <c r="AD54" s="191"/>
      <c r="AE54" s="191"/>
      <c r="AF54" s="191"/>
      <c r="AG54" s="191"/>
      <c r="AH54" s="191"/>
    </row>
    <row r="55" spans="1:34" s="189" customFormat="1" ht="24" customHeight="1" x14ac:dyDescent="0.25">
      <c r="A55" s="199"/>
      <c r="B55" s="438" t="s">
        <v>907</v>
      </c>
      <c r="C55" s="438"/>
      <c r="D55" s="438"/>
      <c r="E55" s="438"/>
      <c r="F55" s="438"/>
      <c r="G55" s="438"/>
      <c r="H55" s="438"/>
      <c r="I55" s="438"/>
      <c r="J55" s="438"/>
      <c r="K55" s="438"/>
      <c r="L55" s="438"/>
      <c r="M55" s="439"/>
      <c r="N55" s="191"/>
      <c r="O55" s="191"/>
      <c r="P55" s="191"/>
      <c r="Q55" s="191"/>
      <c r="R55" s="191"/>
      <c r="S55" s="191"/>
      <c r="T55" s="191"/>
      <c r="U55" s="191"/>
      <c r="V55" s="191"/>
      <c r="W55" s="191"/>
      <c r="X55" s="191"/>
      <c r="Y55" s="191"/>
      <c r="Z55" s="191"/>
      <c r="AA55" s="191"/>
      <c r="AB55" s="191"/>
      <c r="AC55" s="191"/>
      <c r="AD55" s="191"/>
      <c r="AE55" s="191"/>
      <c r="AF55" s="191"/>
      <c r="AG55" s="191"/>
      <c r="AH55" s="191"/>
    </row>
    <row r="56" spans="1:34" s="189" customFormat="1" ht="24" customHeight="1" x14ac:dyDescent="0.25">
      <c r="A56" s="199"/>
      <c r="B56" s="438" t="s">
        <v>908</v>
      </c>
      <c r="C56" s="438"/>
      <c r="D56" s="438"/>
      <c r="E56" s="438"/>
      <c r="F56" s="438"/>
      <c r="G56" s="438"/>
      <c r="H56" s="438"/>
      <c r="I56" s="438"/>
      <c r="J56" s="438"/>
      <c r="K56" s="438"/>
      <c r="L56" s="438"/>
      <c r="M56" s="439"/>
      <c r="N56" s="191"/>
      <c r="O56" s="191"/>
      <c r="P56" s="191"/>
      <c r="Q56" s="191"/>
      <c r="R56" s="191"/>
      <c r="S56" s="191"/>
      <c r="T56" s="191"/>
      <c r="U56" s="191"/>
      <c r="V56" s="191"/>
      <c r="W56" s="191"/>
      <c r="X56" s="191"/>
      <c r="Y56" s="191"/>
      <c r="Z56" s="191"/>
      <c r="AA56" s="191"/>
      <c r="AB56" s="191"/>
      <c r="AC56" s="191"/>
      <c r="AD56" s="191"/>
      <c r="AE56" s="191"/>
      <c r="AF56" s="191"/>
      <c r="AG56" s="191"/>
      <c r="AH56" s="191"/>
    </row>
    <row r="57" spans="1:34" s="189" customFormat="1" ht="24" customHeight="1" x14ac:dyDescent="0.25">
      <c r="A57" s="199"/>
      <c r="B57" s="438" t="s">
        <v>909</v>
      </c>
      <c r="C57" s="438"/>
      <c r="D57" s="438"/>
      <c r="E57" s="438"/>
      <c r="F57" s="438"/>
      <c r="G57" s="438"/>
      <c r="H57" s="438"/>
      <c r="I57" s="438"/>
      <c r="J57" s="438"/>
      <c r="K57" s="438"/>
      <c r="L57" s="438"/>
      <c r="M57" s="439"/>
      <c r="N57" s="191"/>
      <c r="O57" s="191"/>
      <c r="P57" s="191"/>
      <c r="Q57" s="191"/>
      <c r="R57" s="191"/>
      <c r="S57" s="191"/>
      <c r="T57" s="191"/>
      <c r="U57" s="191"/>
      <c r="V57" s="191"/>
      <c r="W57" s="191"/>
      <c r="X57" s="191"/>
      <c r="Y57" s="191"/>
      <c r="Z57" s="191"/>
      <c r="AA57" s="191"/>
      <c r="AB57" s="191"/>
      <c r="AC57" s="191"/>
      <c r="AD57" s="191"/>
      <c r="AE57" s="191"/>
      <c r="AF57" s="191"/>
      <c r="AG57" s="191"/>
      <c r="AH57" s="191"/>
    </row>
    <row r="58" spans="1:34" s="189" customFormat="1" ht="24" customHeight="1" x14ac:dyDescent="0.25">
      <c r="A58" s="199"/>
      <c r="B58" s="438" t="s">
        <v>1021</v>
      </c>
      <c r="C58" s="438"/>
      <c r="D58" s="438"/>
      <c r="E58" s="438"/>
      <c r="F58" s="438"/>
      <c r="G58" s="438"/>
      <c r="H58" s="438"/>
      <c r="I58" s="438"/>
      <c r="J58" s="438"/>
      <c r="K58" s="438"/>
      <c r="L58" s="438"/>
      <c r="M58" s="439"/>
      <c r="N58" s="191"/>
      <c r="O58" s="191"/>
      <c r="P58" s="191"/>
      <c r="Q58" s="191"/>
      <c r="R58" s="191"/>
      <c r="S58" s="191"/>
      <c r="T58" s="191"/>
      <c r="U58" s="191"/>
      <c r="V58" s="191"/>
      <c r="W58" s="191"/>
      <c r="X58" s="191"/>
      <c r="Y58" s="191"/>
      <c r="Z58" s="191"/>
      <c r="AA58" s="191"/>
      <c r="AB58" s="191"/>
      <c r="AC58" s="191"/>
      <c r="AD58" s="191"/>
      <c r="AE58" s="191"/>
      <c r="AF58" s="191"/>
      <c r="AG58" s="191"/>
      <c r="AH58" s="191"/>
    </row>
    <row r="59" spans="1:34" s="189" customFormat="1" ht="24" customHeight="1" x14ac:dyDescent="0.25">
      <c r="A59" s="199"/>
      <c r="B59" s="438" t="s">
        <v>910</v>
      </c>
      <c r="C59" s="438"/>
      <c r="D59" s="438"/>
      <c r="E59" s="438"/>
      <c r="F59" s="438"/>
      <c r="G59" s="438"/>
      <c r="H59" s="438"/>
      <c r="I59" s="438"/>
      <c r="J59" s="438"/>
      <c r="K59" s="438"/>
      <c r="L59" s="438"/>
      <c r="M59" s="439"/>
      <c r="N59" s="191"/>
      <c r="O59" s="191"/>
      <c r="P59" s="191"/>
      <c r="Q59" s="191"/>
      <c r="R59" s="191"/>
      <c r="S59" s="191"/>
      <c r="T59" s="191"/>
      <c r="U59" s="191"/>
      <c r="V59" s="191"/>
      <c r="W59" s="191"/>
      <c r="X59" s="191"/>
      <c r="Y59" s="191"/>
      <c r="Z59" s="191"/>
      <c r="AA59" s="191"/>
      <c r="AB59" s="191"/>
      <c r="AC59" s="191"/>
      <c r="AD59" s="191"/>
      <c r="AE59" s="191"/>
      <c r="AF59" s="191"/>
      <c r="AG59" s="191"/>
      <c r="AH59" s="191"/>
    </row>
    <row r="60" spans="1:34" s="189" customFormat="1" ht="24" customHeight="1" x14ac:dyDescent="0.25">
      <c r="A60" s="199"/>
      <c r="B60" s="438" t="s">
        <v>911</v>
      </c>
      <c r="C60" s="438"/>
      <c r="D60" s="438"/>
      <c r="E60" s="438"/>
      <c r="F60" s="438"/>
      <c r="G60" s="438"/>
      <c r="H60" s="438"/>
      <c r="I60" s="438"/>
      <c r="J60" s="438"/>
      <c r="K60" s="438"/>
      <c r="L60" s="438"/>
      <c r="M60" s="439"/>
      <c r="N60" s="191"/>
      <c r="O60" s="191"/>
      <c r="P60" s="191"/>
      <c r="Q60" s="191"/>
      <c r="R60" s="191"/>
      <c r="S60" s="191"/>
      <c r="T60" s="191"/>
      <c r="U60" s="191"/>
      <c r="V60" s="191"/>
      <c r="W60" s="191"/>
      <c r="X60" s="191"/>
      <c r="Y60" s="191"/>
      <c r="Z60" s="191"/>
      <c r="AA60" s="191"/>
      <c r="AB60" s="191"/>
      <c r="AC60" s="191"/>
      <c r="AD60" s="191"/>
      <c r="AE60" s="191"/>
      <c r="AF60" s="191"/>
      <c r="AG60" s="191"/>
      <c r="AH60" s="191"/>
    </row>
    <row r="61" spans="1:34" s="189" customFormat="1" ht="24" customHeight="1" x14ac:dyDescent="0.25">
      <c r="A61" s="199"/>
      <c r="B61" s="438" t="s">
        <v>1047</v>
      </c>
      <c r="C61" s="438"/>
      <c r="D61" s="438"/>
      <c r="E61" s="438"/>
      <c r="F61" s="438"/>
      <c r="G61" s="438"/>
      <c r="H61" s="438"/>
      <c r="I61" s="438"/>
      <c r="J61" s="438"/>
      <c r="K61" s="438"/>
      <c r="L61" s="438"/>
      <c r="M61" s="439"/>
      <c r="N61" s="191"/>
      <c r="O61" s="191"/>
      <c r="P61" s="191"/>
      <c r="Q61" s="191"/>
      <c r="R61" s="191"/>
      <c r="S61" s="191"/>
      <c r="T61" s="191"/>
      <c r="U61" s="191"/>
      <c r="V61" s="191"/>
      <c r="W61" s="191"/>
      <c r="X61" s="191"/>
      <c r="Y61" s="191"/>
      <c r="Z61" s="191"/>
      <c r="AA61" s="191"/>
      <c r="AB61" s="191"/>
      <c r="AC61" s="191"/>
      <c r="AD61" s="191"/>
      <c r="AE61" s="191"/>
      <c r="AF61" s="191"/>
      <c r="AG61" s="191"/>
      <c r="AH61" s="191"/>
    </row>
    <row r="62" spans="1:34" s="189" customFormat="1" ht="24" customHeight="1" x14ac:dyDescent="0.25">
      <c r="A62" s="199"/>
      <c r="B62" s="438" t="s">
        <v>1048</v>
      </c>
      <c r="C62" s="438"/>
      <c r="D62" s="438"/>
      <c r="E62" s="438"/>
      <c r="F62" s="438"/>
      <c r="G62" s="438"/>
      <c r="H62" s="438"/>
      <c r="I62" s="438"/>
      <c r="J62" s="438"/>
      <c r="K62" s="438"/>
      <c r="L62" s="438"/>
      <c r="M62" s="439"/>
      <c r="N62" s="191"/>
      <c r="O62" s="191"/>
      <c r="P62" s="191"/>
      <c r="Q62" s="191"/>
      <c r="R62" s="191"/>
      <c r="S62" s="191"/>
      <c r="T62" s="191"/>
      <c r="U62" s="191"/>
      <c r="V62" s="191"/>
      <c r="W62" s="191"/>
      <c r="X62" s="191"/>
      <c r="Y62" s="191"/>
      <c r="Z62" s="191"/>
      <c r="AA62" s="191"/>
      <c r="AB62" s="191"/>
      <c r="AC62" s="191"/>
      <c r="AD62" s="191"/>
      <c r="AE62" s="191"/>
      <c r="AF62" s="191"/>
      <c r="AG62" s="191"/>
      <c r="AH62" s="191"/>
    </row>
    <row r="63" spans="1:34" s="189" customFormat="1" ht="24" customHeight="1" x14ac:dyDescent="0.25">
      <c r="A63" s="199"/>
      <c r="B63" s="438" t="s">
        <v>1049</v>
      </c>
      <c r="C63" s="438"/>
      <c r="D63" s="438"/>
      <c r="E63" s="438"/>
      <c r="F63" s="438"/>
      <c r="G63" s="438"/>
      <c r="H63" s="438"/>
      <c r="I63" s="438"/>
      <c r="J63" s="438"/>
      <c r="K63" s="438"/>
      <c r="L63" s="438"/>
      <c r="M63" s="439"/>
      <c r="N63" s="191"/>
      <c r="O63" s="191"/>
      <c r="P63" s="191"/>
      <c r="Q63" s="191"/>
      <c r="R63" s="191"/>
      <c r="S63" s="191"/>
      <c r="T63" s="191"/>
      <c r="U63" s="191"/>
      <c r="V63" s="191"/>
      <c r="W63" s="191"/>
      <c r="X63" s="191"/>
      <c r="Y63" s="191"/>
      <c r="Z63" s="191"/>
      <c r="AA63" s="191"/>
      <c r="AB63" s="191"/>
      <c r="AC63" s="191"/>
      <c r="AD63" s="191"/>
      <c r="AE63" s="191"/>
      <c r="AF63" s="191"/>
      <c r="AG63" s="191"/>
      <c r="AH63" s="191"/>
    </row>
    <row r="64" spans="1:34" s="189" customFormat="1" ht="24" customHeight="1" x14ac:dyDescent="0.25">
      <c r="A64" s="199"/>
      <c r="B64" s="438" t="s">
        <v>1050</v>
      </c>
      <c r="C64" s="438"/>
      <c r="D64" s="438"/>
      <c r="E64" s="438"/>
      <c r="F64" s="438"/>
      <c r="G64" s="438"/>
      <c r="H64" s="438"/>
      <c r="I64" s="438"/>
      <c r="J64" s="438"/>
      <c r="K64" s="438"/>
      <c r="L64" s="438"/>
      <c r="M64" s="439"/>
      <c r="N64" s="191"/>
      <c r="O64" s="191"/>
      <c r="P64" s="191"/>
      <c r="Q64" s="191"/>
      <c r="R64" s="191"/>
      <c r="S64" s="191"/>
      <c r="T64" s="191"/>
      <c r="U64" s="191"/>
      <c r="V64" s="191"/>
      <c r="W64" s="191"/>
      <c r="X64" s="191"/>
      <c r="Y64" s="191"/>
      <c r="Z64" s="191"/>
      <c r="AA64" s="191"/>
      <c r="AB64" s="191"/>
      <c r="AC64" s="191"/>
      <c r="AD64" s="191"/>
      <c r="AE64" s="191"/>
      <c r="AF64" s="191"/>
      <c r="AG64" s="191"/>
      <c r="AH64" s="191"/>
    </row>
    <row r="65" spans="1:34" s="189" customFormat="1" ht="24" customHeight="1" x14ac:dyDescent="0.25">
      <c r="A65" s="199"/>
      <c r="B65" s="438" t="s">
        <v>1051</v>
      </c>
      <c r="C65" s="438"/>
      <c r="D65" s="438"/>
      <c r="E65" s="438"/>
      <c r="F65" s="438"/>
      <c r="G65" s="438"/>
      <c r="H65" s="438"/>
      <c r="I65" s="438"/>
      <c r="J65" s="438"/>
      <c r="K65" s="438"/>
      <c r="L65" s="438"/>
      <c r="M65" s="439"/>
      <c r="N65" s="191"/>
      <c r="O65" s="191"/>
      <c r="P65" s="191"/>
      <c r="Q65" s="191"/>
      <c r="R65" s="191"/>
      <c r="S65" s="191"/>
      <c r="T65" s="191"/>
      <c r="U65" s="191"/>
      <c r="V65" s="191"/>
      <c r="W65" s="191"/>
      <c r="X65" s="191"/>
      <c r="Y65" s="191"/>
      <c r="Z65" s="191"/>
      <c r="AA65" s="191"/>
      <c r="AB65" s="191"/>
      <c r="AC65" s="191"/>
      <c r="AD65" s="191"/>
      <c r="AE65" s="191"/>
      <c r="AF65" s="191"/>
      <c r="AG65" s="191"/>
      <c r="AH65" s="191"/>
    </row>
    <row r="66" spans="1:34" s="189" customFormat="1" ht="24" customHeight="1" x14ac:dyDescent="0.25">
      <c r="A66" s="199"/>
      <c r="B66" s="438" t="s">
        <v>1052</v>
      </c>
      <c r="C66" s="438"/>
      <c r="D66" s="438"/>
      <c r="E66" s="438"/>
      <c r="F66" s="438"/>
      <c r="G66" s="438"/>
      <c r="H66" s="438"/>
      <c r="I66" s="438"/>
      <c r="J66" s="438"/>
      <c r="K66" s="438"/>
      <c r="L66" s="438"/>
      <c r="M66" s="439"/>
      <c r="N66" s="191"/>
      <c r="O66" s="191"/>
      <c r="P66" s="191"/>
      <c r="Q66" s="191"/>
      <c r="R66" s="191"/>
      <c r="S66" s="191"/>
      <c r="T66" s="191"/>
      <c r="U66" s="191"/>
      <c r="V66" s="191"/>
      <c r="W66" s="191"/>
      <c r="X66" s="191"/>
      <c r="Y66" s="191"/>
      <c r="Z66" s="191"/>
      <c r="AA66" s="191"/>
      <c r="AB66" s="191"/>
      <c r="AC66" s="191"/>
      <c r="AD66" s="191"/>
      <c r="AE66" s="191"/>
      <c r="AF66" s="191"/>
      <c r="AG66" s="191"/>
      <c r="AH66" s="191"/>
    </row>
    <row r="67" spans="1:34" s="189" customFormat="1" ht="24" customHeight="1" x14ac:dyDescent="0.25">
      <c r="A67" s="199"/>
      <c r="B67" s="438" t="s">
        <v>1069</v>
      </c>
      <c r="C67" s="438"/>
      <c r="D67" s="438"/>
      <c r="E67" s="438"/>
      <c r="F67" s="438"/>
      <c r="G67" s="438"/>
      <c r="H67" s="438"/>
      <c r="I67" s="438"/>
      <c r="J67" s="438"/>
      <c r="K67" s="438"/>
      <c r="L67" s="438"/>
      <c r="M67" s="439"/>
      <c r="N67" s="191"/>
      <c r="O67" s="191"/>
      <c r="P67" s="191"/>
      <c r="Q67" s="191"/>
      <c r="R67" s="191"/>
      <c r="S67" s="191"/>
      <c r="T67" s="191"/>
      <c r="U67" s="191"/>
      <c r="V67" s="191"/>
      <c r="W67" s="191"/>
      <c r="X67" s="191"/>
      <c r="Y67" s="191"/>
      <c r="Z67" s="191"/>
      <c r="AA67" s="191"/>
      <c r="AB67" s="191"/>
      <c r="AC67" s="191"/>
      <c r="AD67" s="191"/>
      <c r="AE67" s="191"/>
      <c r="AF67" s="191"/>
      <c r="AG67" s="191"/>
      <c r="AH67" s="191"/>
    </row>
    <row r="68" spans="1:34" s="189" customFormat="1" ht="24" customHeight="1" x14ac:dyDescent="0.25">
      <c r="A68" s="199"/>
      <c r="B68" s="438" t="s">
        <v>1053</v>
      </c>
      <c r="C68" s="438"/>
      <c r="D68" s="438"/>
      <c r="E68" s="438"/>
      <c r="F68" s="438"/>
      <c r="G68" s="438"/>
      <c r="H68" s="438"/>
      <c r="I68" s="438"/>
      <c r="J68" s="438"/>
      <c r="K68" s="438"/>
      <c r="L68" s="438"/>
      <c r="M68" s="439"/>
      <c r="N68" s="191"/>
      <c r="O68" s="191"/>
      <c r="P68" s="191"/>
      <c r="Q68" s="191"/>
      <c r="R68" s="191"/>
      <c r="S68" s="191"/>
      <c r="T68" s="191"/>
      <c r="U68" s="191"/>
      <c r="V68" s="191"/>
      <c r="W68" s="191"/>
      <c r="X68" s="191"/>
      <c r="Y68" s="191"/>
      <c r="Z68" s="191"/>
      <c r="AA68" s="191"/>
      <c r="AB68" s="191"/>
      <c r="AC68" s="191"/>
      <c r="AD68" s="191"/>
      <c r="AE68" s="191"/>
      <c r="AF68" s="191"/>
      <c r="AG68" s="191"/>
      <c r="AH68" s="191"/>
    </row>
    <row r="69" spans="1:34" s="189" customFormat="1" ht="24" customHeight="1" x14ac:dyDescent="0.25">
      <c r="A69" s="199"/>
      <c r="B69" s="438" t="s">
        <v>1054</v>
      </c>
      <c r="C69" s="438"/>
      <c r="D69" s="438"/>
      <c r="E69" s="438"/>
      <c r="F69" s="438"/>
      <c r="G69" s="438"/>
      <c r="H69" s="438"/>
      <c r="I69" s="438"/>
      <c r="J69" s="438"/>
      <c r="K69" s="438"/>
      <c r="L69" s="438"/>
      <c r="M69" s="439"/>
      <c r="N69" s="191"/>
      <c r="O69" s="191"/>
      <c r="P69" s="191"/>
      <c r="Q69" s="191"/>
      <c r="R69" s="191"/>
      <c r="S69" s="191"/>
      <c r="T69" s="191"/>
      <c r="U69" s="191"/>
      <c r="V69" s="191"/>
      <c r="W69" s="191"/>
      <c r="X69" s="191"/>
      <c r="Y69" s="191"/>
      <c r="Z69" s="191"/>
      <c r="AA69" s="191"/>
      <c r="AB69" s="191"/>
      <c r="AC69" s="191"/>
      <c r="AD69" s="191"/>
      <c r="AE69" s="191"/>
      <c r="AF69" s="191"/>
      <c r="AG69" s="191"/>
      <c r="AH69" s="191"/>
    </row>
    <row r="70" spans="1:34" s="189" customFormat="1" ht="24" customHeight="1" x14ac:dyDescent="0.25">
      <c r="A70" s="199"/>
      <c r="B70" s="438" t="s">
        <v>1055</v>
      </c>
      <c r="C70" s="438"/>
      <c r="D70" s="438"/>
      <c r="E70" s="438"/>
      <c r="F70" s="438"/>
      <c r="G70" s="438"/>
      <c r="H70" s="438"/>
      <c r="I70" s="438"/>
      <c r="J70" s="438"/>
      <c r="K70" s="438"/>
      <c r="L70" s="438"/>
      <c r="M70" s="439"/>
      <c r="N70" s="191"/>
      <c r="O70" s="191"/>
      <c r="P70" s="191"/>
      <c r="Q70" s="191"/>
      <c r="R70" s="191"/>
      <c r="S70" s="191"/>
      <c r="T70" s="191"/>
      <c r="U70" s="191"/>
      <c r="V70" s="191"/>
      <c r="W70" s="191"/>
      <c r="X70" s="191"/>
      <c r="Y70" s="191"/>
      <c r="Z70" s="191"/>
      <c r="AA70" s="191"/>
      <c r="AB70" s="191"/>
      <c r="AC70" s="191"/>
      <c r="AD70" s="191"/>
      <c r="AE70" s="191"/>
      <c r="AF70" s="191"/>
      <c r="AG70" s="191"/>
      <c r="AH70" s="191"/>
    </row>
    <row r="71" spans="1:34" s="189" customFormat="1" ht="24" customHeight="1" x14ac:dyDescent="0.25">
      <c r="A71" s="199"/>
      <c r="B71" s="438" t="s">
        <v>1056</v>
      </c>
      <c r="C71" s="438"/>
      <c r="D71" s="438"/>
      <c r="E71" s="438"/>
      <c r="F71" s="438"/>
      <c r="G71" s="438"/>
      <c r="H71" s="438"/>
      <c r="I71" s="438"/>
      <c r="J71" s="438"/>
      <c r="K71" s="438"/>
      <c r="L71" s="438"/>
      <c r="M71" s="439"/>
      <c r="N71" s="191"/>
      <c r="O71" s="191"/>
      <c r="P71" s="191"/>
      <c r="Q71" s="191"/>
      <c r="R71" s="191"/>
      <c r="S71" s="191"/>
      <c r="T71" s="191"/>
      <c r="U71" s="191"/>
      <c r="V71" s="191"/>
      <c r="W71" s="191"/>
      <c r="X71" s="191"/>
      <c r="Y71" s="191"/>
      <c r="Z71" s="191"/>
      <c r="AA71" s="191"/>
      <c r="AB71" s="191"/>
      <c r="AC71" s="191"/>
      <c r="AD71" s="191"/>
      <c r="AE71" s="191"/>
      <c r="AF71" s="191"/>
      <c r="AG71" s="191"/>
      <c r="AH71" s="191"/>
    </row>
    <row r="72" spans="1:34" s="189" customFormat="1" ht="24" customHeight="1" x14ac:dyDescent="0.25">
      <c r="A72" s="199"/>
      <c r="B72" s="438" t="s">
        <v>1057</v>
      </c>
      <c r="C72" s="438"/>
      <c r="D72" s="438"/>
      <c r="E72" s="438"/>
      <c r="F72" s="438"/>
      <c r="G72" s="438"/>
      <c r="H72" s="438"/>
      <c r="I72" s="438"/>
      <c r="J72" s="438"/>
      <c r="K72" s="438"/>
      <c r="L72" s="438"/>
      <c r="M72" s="439"/>
      <c r="N72" s="191"/>
      <c r="O72" s="191"/>
      <c r="P72" s="191"/>
      <c r="Q72" s="191"/>
      <c r="R72" s="191"/>
      <c r="S72" s="191"/>
      <c r="T72" s="191"/>
      <c r="U72" s="191"/>
      <c r="V72" s="191"/>
      <c r="W72" s="191"/>
      <c r="X72" s="191"/>
      <c r="Y72" s="191"/>
      <c r="Z72" s="191"/>
      <c r="AA72" s="191"/>
      <c r="AB72" s="191"/>
      <c r="AC72" s="191"/>
      <c r="AD72" s="191"/>
      <c r="AE72" s="191"/>
      <c r="AF72" s="191"/>
      <c r="AG72" s="191"/>
      <c r="AH72" s="191"/>
    </row>
    <row r="73" spans="1:34" s="189" customFormat="1" ht="24" customHeight="1" x14ac:dyDescent="0.25">
      <c r="A73" s="199"/>
      <c r="B73" s="438" t="s">
        <v>1058</v>
      </c>
      <c r="C73" s="438"/>
      <c r="D73" s="438"/>
      <c r="E73" s="438"/>
      <c r="F73" s="438"/>
      <c r="G73" s="438"/>
      <c r="H73" s="438"/>
      <c r="I73" s="438"/>
      <c r="J73" s="438"/>
      <c r="K73" s="438"/>
      <c r="L73" s="438"/>
      <c r="M73" s="439"/>
      <c r="N73" s="191"/>
      <c r="O73" s="191"/>
      <c r="P73" s="191"/>
      <c r="Q73" s="191"/>
      <c r="R73" s="191"/>
      <c r="S73" s="191"/>
      <c r="T73" s="191"/>
      <c r="U73" s="191"/>
      <c r="V73" s="191"/>
      <c r="W73" s="191"/>
      <c r="X73" s="191"/>
      <c r="Y73" s="191"/>
      <c r="Z73" s="191"/>
      <c r="AA73" s="191"/>
      <c r="AB73" s="191"/>
      <c r="AC73" s="191"/>
      <c r="AD73" s="191"/>
      <c r="AE73" s="191"/>
      <c r="AF73" s="191"/>
      <c r="AG73" s="191"/>
      <c r="AH73" s="191"/>
    </row>
    <row r="74" spans="1:34" s="189" customFormat="1" ht="24" customHeight="1" x14ac:dyDescent="0.25">
      <c r="A74" s="199"/>
      <c r="B74" s="438" t="s">
        <v>1059</v>
      </c>
      <c r="C74" s="438"/>
      <c r="D74" s="438"/>
      <c r="E74" s="438"/>
      <c r="F74" s="438"/>
      <c r="G74" s="438"/>
      <c r="H74" s="438"/>
      <c r="I74" s="438"/>
      <c r="J74" s="438"/>
      <c r="K74" s="438"/>
      <c r="L74" s="438"/>
      <c r="M74" s="439"/>
      <c r="N74" s="191"/>
      <c r="O74" s="191"/>
      <c r="P74" s="191"/>
      <c r="Q74" s="191"/>
      <c r="R74" s="191"/>
      <c r="S74" s="191"/>
      <c r="T74" s="191"/>
      <c r="U74" s="191"/>
      <c r="V74" s="191"/>
      <c r="W74" s="191"/>
      <c r="X74" s="191"/>
      <c r="Y74" s="191"/>
      <c r="Z74" s="191"/>
      <c r="AA74" s="191"/>
      <c r="AB74" s="191"/>
      <c r="AC74" s="191"/>
      <c r="AD74" s="191"/>
      <c r="AE74" s="191"/>
      <c r="AF74" s="191"/>
      <c r="AG74" s="191"/>
      <c r="AH74" s="191"/>
    </row>
    <row r="75" spans="1:34" s="189" customFormat="1" ht="24" customHeight="1" x14ac:dyDescent="0.25">
      <c r="A75" s="199"/>
      <c r="B75" s="438" t="s">
        <v>1060</v>
      </c>
      <c r="C75" s="438"/>
      <c r="D75" s="438"/>
      <c r="E75" s="438"/>
      <c r="F75" s="438"/>
      <c r="G75" s="438"/>
      <c r="H75" s="438"/>
      <c r="I75" s="438"/>
      <c r="J75" s="438"/>
      <c r="K75" s="438"/>
      <c r="L75" s="438"/>
      <c r="M75" s="439"/>
      <c r="N75" s="191"/>
      <c r="O75" s="191"/>
      <c r="P75" s="191"/>
      <c r="Q75" s="191"/>
      <c r="R75" s="191"/>
      <c r="S75" s="191"/>
      <c r="T75" s="191"/>
      <c r="U75" s="191"/>
      <c r="V75" s="191"/>
      <c r="W75" s="191"/>
      <c r="X75" s="191"/>
      <c r="Y75" s="191"/>
      <c r="Z75" s="191"/>
      <c r="AA75" s="191"/>
      <c r="AB75" s="191"/>
      <c r="AC75" s="191"/>
      <c r="AD75" s="191"/>
      <c r="AE75" s="191"/>
      <c r="AF75" s="191"/>
      <c r="AG75" s="191"/>
      <c r="AH75" s="191"/>
    </row>
    <row r="76" spans="1:34" s="189" customFormat="1" ht="24" customHeight="1" x14ac:dyDescent="0.25">
      <c r="A76" s="199"/>
      <c r="B76" s="438" t="s">
        <v>1061</v>
      </c>
      <c r="C76" s="438"/>
      <c r="D76" s="438"/>
      <c r="E76" s="438"/>
      <c r="F76" s="438"/>
      <c r="G76" s="438"/>
      <c r="H76" s="438"/>
      <c r="I76" s="438"/>
      <c r="J76" s="438"/>
      <c r="K76" s="438"/>
      <c r="L76" s="438"/>
      <c r="M76" s="439"/>
      <c r="N76" s="191"/>
      <c r="O76" s="191"/>
      <c r="P76" s="191"/>
      <c r="Q76" s="191"/>
      <c r="R76" s="191"/>
      <c r="S76" s="191"/>
      <c r="T76" s="191"/>
      <c r="U76" s="191"/>
      <c r="V76" s="191"/>
      <c r="W76" s="191"/>
      <c r="X76" s="191"/>
      <c r="Y76" s="191"/>
      <c r="Z76" s="191"/>
      <c r="AA76" s="191"/>
      <c r="AB76" s="191"/>
      <c r="AC76" s="191"/>
      <c r="AD76" s="191"/>
      <c r="AE76" s="191"/>
      <c r="AF76" s="191"/>
      <c r="AG76" s="191"/>
      <c r="AH76" s="191"/>
    </row>
    <row r="77" spans="1:34" s="189" customFormat="1" ht="24" customHeight="1" x14ac:dyDescent="0.25">
      <c r="A77" s="199"/>
      <c r="B77" s="449" t="s">
        <v>1062</v>
      </c>
      <c r="C77" s="449"/>
      <c r="D77" s="449"/>
      <c r="E77" s="449"/>
      <c r="F77" s="449"/>
      <c r="G77" s="449"/>
      <c r="H77" s="449"/>
      <c r="I77" s="449"/>
      <c r="J77" s="449"/>
      <c r="K77" s="449"/>
      <c r="L77" s="449"/>
      <c r="M77" s="450"/>
      <c r="N77" s="191"/>
      <c r="O77" s="191"/>
      <c r="P77" s="191"/>
      <c r="Q77" s="191"/>
      <c r="R77" s="191"/>
      <c r="S77" s="191"/>
      <c r="T77" s="191"/>
      <c r="U77" s="191"/>
      <c r="V77" s="191"/>
      <c r="W77" s="191"/>
      <c r="X77" s="191"/>
      <c r="Y77" s="191"/>
      <c r="Z77" s="191"/>
      <c r="AA77" s="191"/>
      <c r="AB77" s="191"/>
      <c r="AC77" s="191"/>
      <c r="AD77" s="191"/>
      <c r="AE77" s="191"/>
      <c r="AF77" s="191"/>
      <c r="AG77" s="191"/>
      <c r="AH77" s="191"/>
    </row>
    <row r="78" spans="1:34" s="189" customFormat="1" ht="24" customHeight="1" x14ac:dyDescent="0.25">
      <c r="A78" s="199"/>
      <c r="B78" s="449" t="s">
        <v>1063</v>
      </c>
      <c r="C78" s="449"/>
      <c r="D78" s="449"/>
      <c r="E78" s="449"/>
      <c r="F78" s="449"/>
      <c r="G78" s="449"/>
      <c r="H78" s="449"/>
      <c r="I78" s="449"/>
      <c r="J78" s="449"/>
      <c r="K78" s="449"/>
      <c r="L78" s="449"/>
      <c r="M78" s="450"/>
      <c r="N78" s="191"/>
      <c r="O78" s="191"/>
      <c r="P78" s="191"/>
      <c r="Q78" s="191"/>
      <c r="R78" s="191"/>
      <c r="S78" s="191"/>
      <c r="T78" s="191"/>
      <c r="U78" s="191"/>
      <c r="V78" s="191"/>
      <c r="W78" s="191"/>
      <c r="X78" s="191"/>
      <c r="Y78" s="191"/>
      <c r="Z78" s="191"/>
      <c r="AA78" s="191"/>
      <c r="AB78" s="191"/>
      <c r="AC78" s="191"/>
      <c r="AD78" s="191"/>
      <c r="AE78" s="191"/>
      <c r="AF78" s="191"/>
      <c r="AG78" s="191"/>
      <c r="AH78" s="191"/>
    </row>
    <row r="79" spans="1:34" s="189" customFormat="1" ht="24" customHeight="1" x14ac:dyDescent="0.25">
      <c r="A79" s="199"/>
      <c r="B79" s="449" t="s">
        <v>1064</v>
      </c>
      <c r="C79" s="449"/>
      <c r="D79" s="449"/>
      <c r="E79" s="449"/>
      <c r="F79" s="449"/>
      <c r="G79" s="449"/>
      <c r="H79" s="449"/>
      <c r="I79" s="449"/>
      <c r="J79" s="449"/>
      <c r="K79" s="449"/>
      <c r="L79" s="449"/>
      <c r="M79" s="450"/>
      <c r="N79" s="191"/>
      <c r="O79" s="191"/>
      <c r="P79" s="191"/>
      <c r="Q79" s="191"/>
      <c r="R79" s="191"/>
      <c r="S79" s="191"/>
      <c r="T79" s="191"/>
      <c r="U79" s="191"/>
      <c r="V79" s="191"/>
      <c r="W79" s="191"/>
      <c r="X79" s="191"/>
      <c r="Y79" s="191"/>
      <c r="Z79" s="191"/>
      <c r="AA79" s="191"/>
      <c r="AB79" s="191"/>
      <c r="AC79" s="191"/>
      <c r="AD79" s="191"/>
      <c r="AE79" s="191"/>
      <c r="AF79" s="191"/>
      <c r="AG79" s="191"/>
      <c r="AH79" s="191"/>
    </row>
    <row r="80" spans="1:34" s="189" customFormat="1" ht="24" customHeight="1" x14ac:dyDescent="0.25">
      <c r="A80" s="199"/>
      <c r="B80" s="449" t="s">
        <v>1065</v>
      </c>
      <c r="C80" s="449"/>
      <c r="D80" s="449"/>
      <c r="E80" s="449"/>
      <c r="F80" s="449"/>
      <c r="G80" s="449"/>
      <c r="H80" s="449"/>
      <c r="I80" s="449"/>
      <c r="J80" s="449"/>
      <c r="K80" s="449"/>
      <c r="L80" s="449"/>
      <c r="M80" s="450"/>
      <c r="N80" s="191"/>
      <c r="O80" s="191"/>
      <c r="P80" s="191"/>
      <c r="Q80" s="191"/>
      <c r="R80" s="191"/>
      <c r="S80" s="191"/>
      <c r="T80" s="191"/>
      <c r="U80" s="191"/>
      <c r="V80" s="191"/>
      <c r="W80" s="191"/>
      <c r="X80" s="191"/>
      <c r="Y80" s="191"/>
      <c r="Z80" s="191"/>
      <c r="AA80" s="191"/>
      <c r="AB80" s="191"/>
      <c r="AC80" s="191"/>
      <c r="AD80" s="191"/>
      <c r="AE80" s="191"/>
      <c r="AF80" s="191"/>
      <c r="AG80" s="191"/>
      <c r="AH80" s="191"/>
    </row>
    <row r="81" spans="1:34" s="189" customFormat="1" ht="24" customHeight="1" x14ac:dyDescent="0.25">
      <c r="A81" s="199"/>
      <c r="B81" s="449" t="s">
        <v>1066</v>
      </c>
      <c r="C81" s="449"/>
      <c r="D81" s="449"/>
      <c r="E81" s="449"/>
      <c r="F81" s="449"/>
      <c r="G81" s="449"/>
      <c r="H81" s="449"/>
      <c r="I81" s="449"/>
      <c r="J81" s="449"/>
      <c r="K81" s="449"/>
      <c r="L81" s="449"/>
      <c r="M81" s="450"/>
      <c r="N81" s="191"/>
      <c r="O81" s="191"/>
      <c r="P81" s="191"/>
      <c r="Q81" s="191"/>
      <c r="R81" s="191"/>
      <c r="S81" s="191"/>
      <c r="T81" s="191"/>
      <c r="U81" s="191"/>
      <c r="V81" s="191"/>
      <c r="W81" s="191"/>
      <c r="X81" s="191"/>
      <c r="Y81" s="191"/>
      <c r="Z81" s="191"/>
      <c r="AA81" s="191"/>
      <c r="AB81" s="191"/>
      <c r="AC81" s="191"/>
      <c r="AD81" s="191"/>
      <c r="AE81" s="191"/>
      <c r="AF81" s="191"/>
      <c r="AG81" s="191"/>
      <c r="AH81" s="191"/>
    </row>
    <row r="82" spans="1:34" s="189" customFormat="1" ht="24" customHeight="1" x14ac:dyDescent="0.25">
      <c r="A82" s="199"/>
      <c r="B82" s="449" t="s">
        <v>1067</v>
      </c>
      <c r="C82" s="449"/>
      <c r="D82" s="449"/>
      <c r="E82" s="449"/>
      <c r="F82" s="449"/>
      <c r="G82" s="449"/>
      <c r="H82" s="449"/>
      <c r="I82" s="449"/>
      <c r="J82" s="449"/>
      <c r="K82" s="449"/>
      <c r="L82" s="449"/>
      <c r="M82" s="450"/>
      <c r="N82" s="191"/>
      <c r="O82" s="191"/>
      <c r="P82" s="191"/>
      <c r="Q82" s="191"/>
      <c r="R82" s="191"/>
      <c r="S82" s="191"/>
      <c r="T82" s="191"/>
      <c r="U82" s="191"/>
      <c r="V82" s="191"/>
      <c r="W82" s="191"/>
      <c r="X82" s="191"/>
      <c r="Y82" s="191"/>
      <c r="Z82" s="191"/>
      <c r="AA82" s="191"/>
      <c r="AB82" s="191"/>
      <c r="AC82" s="191"/>
      <c r="AD82" s="191"/>
      <c r="AE82" s="191"/>
      <c r="AF82" s="191"/>
      <c r="AG82" s="191"/>
      <c r="AH82" s="191"/>
    </row>
    <row r="83" spans="1:34" s="189" customFormat="1" ht="24" customHeight="1" thickBot="1" x14ac:dyDescent="0.3">
      <c r="A83" s="342"/>
      <c r="B83" s="460" t="s">
        <v>1068</v>
      </c>
      <c r="C83" s="460"/>
      <c r="D83" s="460"/>
      <c r="E83" s="460"/>
      <c r="F83" s="460"/>
      <c r="G83" s="460"/>
      <c r="H83" s="460"/>
      <c r="I83" s="460"/>
      <c r="J83" s="460"/>
      <c r="K83" s="460"/>
      <c r="L83" s="460"/>
      <c r="M83" s="461"/>
      <c r="N83" s="191"/>
      <c r="O83" s="191"/>
      <c r="P83" s="191"/>
      <c r="Q83" s="191"/>
      <c r="R83" s="191"/>
      <c r="S83" s="191"/>
      <c r="T83" s="191"/>
      <c r="U83" s="191"/>
      <c r="V83" s="191"/>
      <c r="W83" s="191"/>
      <c r="X83" s="191"/>
      <c r="Y83" s="191"/>
      <c r="Z83" s="191"/>
      <c r="AA83" s="191"/>
      <c r="AB83" s="191"/>
      <c r="AC83" s="191"/>
      <c r="AD83" s="191"/>
      <c r="AE83" s="191"/>
      <c r="AF83" s="191"/>
      <c r="AG83" s="191"/>
      <c r="AH83" s="191"/>
    </row>
    <row r="84" spans="1:34" s="189" customFormat="1" ht="24" customHeight="1" thickTop="1" x14ac:dyDescent="0.25">
      <c r="A84" s="191"/>
      <c r="B84" s="200"/>
      <c r="C84" s="200"/>
      <c r="D84" s="200"/>
      <c r="E84" s="200"/>
      <c r="F84" s="200"/>
      <c r="G84" s="200"/>
      <c r="H84" s="200"/>
      <c r="I84" s="200"/>
      <c r="J84" s="200"/>
      <c r="K84" s="200"/>
      <c r="L84" s="200"/>
      <c r="M84" s="200"/>
      <c r="N84" s="191"/>
      <c r="O84" s="191"/>
      <c r="P84" s="191"/>
      <c r="Q84" s="191"/>
      <c r="R84" s="191"/>
      <c r="S84" s="191"/>
      <c r="T84" s="191"/>
      <c r="U84" s="191"/>
      <c r="V84" s="191"/>
      <c r="W84" s="191"/>
      <c r="X84" s="191"/>
      <c r="Y84" s="191"/>
      <c r="Z84" s="191"/>
      <c r="AA84" s="191"/>
      <c r="AB84" s="191"/>
      <c r="AC84" s="191"/>
      <c r="AD84" s="191"/>
      <c r="AE84" s="191"/>
      <c r="AF84" s="191"/>
      <c r="AG84" s="191"/>
      <c r="AH84" s="191"/>
    </row>
    <row r="85" spans="1:34" s="189" customFormat="1" ht="24" customHeight="1" x14ac:dyDescent="0.25">
      <c r="A85" s="191"/>
      <c r="B85" s="200"/>
      <c r="C85" s="200"/>
      <c r="D85" s="200"/>
      <c r="E85" s="200"/>
      <c r="F85" s="200"/>
      <c r="G85" s="200"/>
      <c r="H85" s="200"/>
      <c r="I85" s="200"/>
      <c r="J85" s="200"/>
      <c r="K85" s="200"/>
      <c r="L85" s="200"/>
      <c r="M85" s="200"/>
      <c r="N85" s="191"/>
      <c r="O85" s="191"/>
      <c r="P85" s="191"/>
      <c r="Q85" s="191"/>
      <c r="R85" s="191"/>
      <c r="S85" s="191"/>
      <c r="T85" s="191"/>
      <c r="U85" s="191"/>
      <c r="V85" s="191"/>
      <c r="W85" s="191"/>
      <c r="X85" s="191"/>
      <c r="Y85" s="191"/>
      <c r="Z85" s="191"/>
      <c r="AA85" s="191"/>
      <c r="AB85" s="191"/>
      <c r="AC85" s="191"/>
      <c r="AD85" s="191"/>
      <c r="AE85" s="191"/>
      <c r="AF85" s="191"/>
      <c r="AG85" s="191"/>
      <c r="AH85" s="191"/>
    </row>
    <row r="86" spans="1:34" s="189" customFormat="1" ht="24" customHeight="1" x14ac:dyDescent="0.25">
      <c r="A86" s="191"/>
      <c r="B86" s="200"/>
      <c r="C86" s="200"/>
      <c r="D86" s="200"/>
      <c r="E86" s="200"/>
      <c r="F86" s="200"/>
      <c r="G86" s="200"/>
      <c r="H86" s="200"/>
      <c r="I86" s="200"/>
      <c r="J86" s="200"/>
      <c r="K86" s="200"/>
      <c r="L86" s="200"/>
      <c r="M86" s="200"/>
      <c r="N86" s="191"/>
      <c r="O86" s="191"/>
      <c r="P86" s="191"/>
      <c r="Q86" s="191"/>
      <c r="R86" s="191"/>
      <c r="S86" s="191"/>
      <c r="T86" s="191"/>
      <c r="U86" s="191"/>
      <c r="V86" s="191"/>
      <c r="W86" s="191"/>
      <c r="X86" s="191"/>
      <c r="Y86" s="191"/>
      <c r="Z86" s="191"/>
      <c r="AA86" s="191"/>
      <c r="AB86" s="191"/>
      <c r="AC86" s="191"/>
      <c r="AD86" s="191"/>
      <c r="AE86" s="191"/>
      <c r="AF86" s="191"/>
      <c r="AG86" s="191"/>
      <c r="AH86" s="191"/>
    </row>
    <row r="87" spans="1:34" s="189" customFormat="1" ht="24" customHeight="1" x14ac:dyDescent="0.25">
      <c r="A87" s="191"/>
      <c r="B87" s="200"/>
      <c r="C87" s="200"/>
      <c r="D87" s="200"/>
      <c r="E87" s="200"/>
      <c r="F87" s="200"/>
      <c r="G87" s="200"/>
      <c r="H87" s="200"/>
      <c r="I87" s="200"/>
      <c r="J87" s="200"/>
      <c r="K87" s="200"/>
      <c r="L87" s="200"/>
      <c r="M87" s="200"/>
      <c r="N87" s="191"/>
      <c r="O87" s="191"/>
      <c r="P87" s="191"/>
      <c r="Q87" s="191"/>
      <c r="R87" s="191"/>
      <c r="S87" s="191"/>
      <c r="T87" s="191"/>
      <c r="U87" s="191"/>
      <c r="V87" s="191"/>
      <c r="W87" s="191"/>
      <c r="X87" s="191"/>
      <c r="Y87" s="191"/>
      <c r="Z87" s="191"/>
      <c r="AA87" s="191"/>
      <c r="AB87" s="191"/>
      <c r="AC87" s="191"/>
      <c r="AD87" s="191"/>
      <c r="AE87" s="191"/>
      <c r="AF87" s="191"/>
      <c r="AG87" s="191"/>
      <c r="AH87" s="191"/>
    </row>
    <row r="88" spans="1:34" s="189" customFormat="1" ht="24" customHeight="1" x14ac:dyDescent="0.25">
      <c r="A88" s="191"/>
      <c r="B88" s="200"/>
      <c r="C88" s="200"/>
      <c r="D88" s="200"/>
      <c r="E88" s="200"/>
      <c r="F88" s="200"/>
      <c r="G88" s="200"/>
      <c r="H88" s="200"/>
      <c r="I88" s="200"/>
      <c r="J88" s="200"/>
      <c r="K88" s="200"/>
      <c r="L88" s="200"/>
      <c r="M88" s="200"/>
      <c r="N88" s="191"/>
      <c r="O88" s="191"/>
      <c r="P88" s="191"/>
      <c r="Q88" s="191"/>
      <c r="R88" s="191"/>
      <c r="S88" s="191"/>
      <c r="T88" s="191"/>
      <c r="U88" s="191"/>
      <c r="V88" s="191"/>
      <c r="W88" s="191"/>
      <c r="X88" s="191"/>
      <c r="Y88" s="191"/>
      <c r="Z88" s="191"/>
      <c r="AA88" s="191"/>
      <c r="AB88" s="191"/>
      <c r="AC88" s="191"/>
      <c r="AD88" s="191"/>
      <c r="AE88" s="191"/>
      <c r="AF88" s="191"/>
      <c r="AG88" s="191"/>
      <c r="AH88" s="191"/>
    </row>
    <row r="89" spans="1:34" s="189" customFormat="1" ht="24" customHeight="1" x14ac:dyDescent="0.25">
      <c r="A89" s="191"/>
      <c r="B89" s="200"/>
      <c r="C89" s="200"/>
      <c r="D89" s="200"/>
      <c r="E89" s="200"/>
      <c r="F89" s="200"/>
      <c r="G89" s="200"/>
      <c r="H89" s="200"/>
      <c r="I89" s="200"/>
      <c r="J89" s="200"/>
      <c r="K89" s="200"/>
      <c r="L89" s="200"/>
      <c r="M89" s="200"/>
      <c r="N89" s="191"/>
      <c r="O89" s="191"/>
      <c r="P89" s="191"/>
      <c r="Q89" s="191"/>
      <c r="R89" s="191"/>
      <c r="S89" s="191"/>
      <c r="T89" s="191"/>
      <c r="U89" s="191"/>
      <c r="V89" s="191"/>
      <c r="W89" s="191"/>
      <c r="X89" s="191"/>
      <c r="Y89" s="191"/>
      <c r="Z89" s="191"/>
      <c r="AA89" s="191"/>
      <c r="AB89" s="191"/>
      <c r="AC89" s="191"/>
      <c r="AD89" s="191"/>
      <c r="AE89" s="191"/>
      <c r="AF89" s="191"/>
      <c r="AG89" s="191"/>
      <c r="AH89" s="191"/>
    </row>
    <row r="90" spans="1:34" s="189" customFormat="1" ht="24" customHeight="1" x14ac:dyDescent="0.25">
      <c r="A90" s="191"/>
      <c r="B90" s="200"/>
      <c r="C90" s="200"/>
      <c r="D90" s="200"/>
      <c r="E90" s="200"/>
      <c r="F90" s="200"/>
      <c r="G90" s="200"/>
      <c r="H90" s="200"/>
      <c r="I90" s="200"/>
      <c r="J90" s="200"/>
      <c r="K90" s="200"/>
      <c r="L90" s="200"/>
      <c r="M90" s="200"/>
      <c r="N90" s="191"/>
      <c r="O90" s="191"/>
      <c r="P90" s="191"/>
      <c r="Q90" s="191"/>
      <c r="R90" s="191"/>
      <c r="S90" s="191"/>
      <c r="T90" s="191"/>
      <c r="U90" s="191"/>
      <c r="V90" s="191"/>
      <c r="W90" s="191"/>
      <c r="X90" s="191"/>
      <c r="Y90" s="191"/>
      <c r="Z90" s="191"/>
      <c r="AA90" s="191"/>
      <c r="AB90" s="191"/>
      <c r="AC90" s="191"/>
      <c r="AD90" s="191"/>
      <c r="AE90" s="191"/>
      <c r="AF90" s="191"/>
      <c r="AG90" s="191"/>
      <c r="AH90" s="191"/>
    </row>
    <row r="91" spans="1:34" s="189" customFormat="1" ht="24" customHeight="1" x14ac:dyDescent="0.25">
      <c r="A91" s="191"/>
      <c r="B91" s="200"/>
      <c r="C91" s="200"/>
      <c r="D91" s="200"/>
      <c r="E91" s="200"/>
      <c r="F91" s="200"/>
      <c r="G91" s="200"/>
      <c r="H91" s="200"/>
      <c r="I91" s="200"/>
      <c r="J91" s="200"/>
      <c r="K91" s="200"/>
      <c r="L91" s="200"/>
      <c r="M91" s="200"/>
      <c r="N91" s="191"/>
      <c r="O91" s="191"/>
      <c r="P91" s="191"/>
      <c r="Q91" s="191"/>
      <c r="R91" s="191"/>
      <c r="S91" s="191"/>
      <c r="T91" s="191"/>
      <c r="U91" s="191"/>
      <c r="V91" s="191"/>
      <c r="W91" s="191"/>
      <c r="X91" s="191"/>
      <c r="Y91" s="191"/>
      <c r="Z91" s="191"/>
      <c r="AA91" s="191"/>
      <c r="AB91" s="191"/>
      <c r="AC91" s="191"/>
      <c r="AD91" s="191"/>
      <c r="AE91" s="191"/>
      <c r="AF91" s="191"/>
      <c r="AG91" s="191"/>
      <c r="AH91" s="191"/>
    </row>
    <row r="92" spans="1:34" ht="19.899999999999999" customHeight="1" x14ac:dyDescent="0.6">
      <c r="A92" s="25"/>
      <c r="B92" s="201"/>
      <c r="C92" s="201"/>
      <c r="D92" s="201"/>
      <c r="E92" s="201"/>
      <c r="F92" s="201"/>
      <c r="G92" s="201"/>
      <c r="H92" s="201"/>
      <c r="I92" s="201"/>
      <c r="J92" s="201"/>
      <c r="K92" s="201"/>
      <c r="L92" s="201"/>
      <c r="M92" s="201"/>
      <c r="N92" s="25"/>
      <c r="O92" s="25"/>
      <c r="P92" s="25"/>
      <c r="Q92" s="25"/>
      <c r="R92" s="25"/>
      <c r="S92" s="25"/>
      <c r="T92" s="25"/>
      <c r="U92" s="25"/>
      <c r="V92" s="25"/>
      <c r="W92" s="25"/>
      <c r="X92" s="25"/>
      <c r="Y92" s="25"/>
      <c r="Z92" s="25"/>
      <c r="AA92" s="25"/>
      <c r="AB92" s="25"/>
      <c r="AC92" s="25"/>
      <c r="AD92" s="25"/>
      <c r="AE92" s="25"/>
      <c r="AF92" s="25"/>
      <c r="AG92" s="25"/>
      <c r="AH92" s="25"/>
    </row>
    <row r="93" spans="1:34" ht="19.899999999999999" customHeight="1" x14ac:dyDescent="0.6">
      <c r="A93" s="25"/>
      <c r="B93" s="201"/>
      <c r="C93" s="201"/>
      <c r="D93" s="201"/>
      <c r="E93" s="201"/>
      <c r="F93" s="201"/>
      <c r="G93" s="201"/>
      <c r="H93" s="201"/>
      <c r="I93" s="201"/>
      <c r="J93" s="201"/>
      <c r="K93" s="201"/>
      <c r="L93" s="201"/>
      <c r="M93" s="201"/>
      <c r="N93" s="25"/>
      <c r="O93" s="25"/>
      <c r="P93" s="25"/>
      <c r="Q93" s="25"/>
      <c r="R93" s="25"/>
      <c r="S93" s="25"/>
      <c r="T93" s="25"/>
      <c r="U93" s="25"/>
      <c r="V93" s="25"/>
      <c r="W93" s="25"/>
      <c r="X93" s="25"/>
      <c r="Y93" s="25"/>
      <c r="Z93" s="25"/>
      <c r="AA93" s="25"/>
      <c r="AB93" s="25"/>
      <c r="AC93" s="25"/>
      <c r="AD93" s="25"/>
      <c r="AE93" s="25"/>
      <c r="AF93" s="25"/>
      <c r="AG93" s="25"/>
      <c r="AH93" s="25"/>
    </row>
    <row r="94" spans="1:34" ht="19.899999999999999" customHeight="1" x14ac:dyDescent="0.6">
      <c r="A94" s="25"/>
      <c r="B94" s="201"/>
      <c r="C94" s="201"/>
      <c r="D94" s="201"/>
      <c r="E94" s="201"/>
      <c r="F94" s="201"/>
      <c r="G94" s="201"/>
      <c r="H94" s="201"/>
      <c r="I94" s="201"/>
      <c r="J94" s="201"/>
      <c r="K94" s="201"/>
      <c r="L94" s="201"/>
      <c r="M94" s="201"/>
      <c r="N94" s="25"/>
      <c r="O94" s="25"/>
      <c r="P94" s="25"/>
      <c r="Q94" s="25"/>
      <c r="R94" s="25"/>
      <c r="S94" s="25"/>
      <c r="T94" s="25"/>
      <c r="U94" s="25"/>
      <c r="V94" s="25"/>
      <c r="W94" s="25"/>
      <c r="X94" s="25"/>
      <c r="Y94" s="25"/>
      <c r="Z94" s="25"/>
      <c r="AA94" s="25"/>
      <c r="AB94" s="25"/>
      <c r="AC94" s="25"/>
      <c r="AD94" s="25"/>
      <c r="AE94" s="25"/>
      <c r="AF94" s="25"/>
      <c r="AG94" s="25"/>
      <c r="AH94" s="25"/>
    </row>
    <row r="95" spans="1:34" ht="18" customHeight="1" x14ac:dyDescent="0.6">
      <c r="A95" s="25"/>
      <c r="B95" s="201"/>
      <c r="C95" s="201"/>
      <c r="D95" s="201"/>
      <c r="E95" s="201"/>
      <c r="F95" s="201"/>
      <c r="G95" s="201"/>
      <c r="H95" s="201"/>
      <c r="I95" s="201"/>
      <c r="J95" s="201"/>
      <c r="K95" s="201"/>
      <c r="L95" s="201"/>
      <c r="M95" s="201"/>
      <c r="N95" s="25"/>
      <c r="O95" s="25"/>
      <c r="P95" s="25"/>
      <c r="Q95" s="25"/>
      <c r="R95" s="25"/>
      <c r="S95" s="25"/>
      <c r="T95" s="25"/>
      <c r="U95" s="25"/>
      <c r="V95" s="25"/>
      <c r="W95" s="25"/>
      <c r="X95" s="25"/>
      <c r="Y95" s="25"/>
      <c r="Z95" s="25"/>
      <c r="AA95" s="25"/>
      <c r="AB95" s="25"/>
      <c r="AC95" s="25"/>
      <c r="AD95" s="25"/>
      <c r="AE95" s="25"/>
      <c r="AF95" s="25"/>
      <c r="AG95" s="25"/>
      <c r="AH95" s="25"/>
    </row>
  </sheetData>
  <sheetProtection algorithmName="SHA-512" hashValue="17TUF9NhJWkUWRrCZbEXFbij54UYotL/wQl7zNTZ4Q2+ETv2RHXwdSco7iowbOuRGmKyC8GTEGQ8WBXM/TaG5g==" saltValue="JZQxHj/oNrf9Qeh5/fOCQg==" spinCount="100000" sheet="1" objects="1" scenarios="1" selectLockedCells="1"/>
  <mergeCells count="83">
    <mergeCell ref="B82:M82"/>
    <mergeCell ref="B83:M83"/>
    <mergeCell ref="B77:M77"/>
    <mergeCell ref="B78:M78"/>
    <mergeCell ref="B79:M79"/>
    <mergeCell ref="B80:M80"/>
    <mergeCell ref="B81:M81"/>
    <mergeCell ref="B72:M72"/>
    <mergeCell ref="B73:M73"/>
    <mergeCell ref="B74:M74"/>
    <mergeCell ref="B75:M75"/>
    <mergeCell ref="B76:M76"/>
    <mergeCell ref="B67:M67"/>
    <mergeCell ref="B68:M68"/>
    <mergeCell ref="B69:M69"/>
    <mergeCell ref="B70:M70"/>
    <mergeCell ref="B71:M71"/>
    <mergeCell ref="B12:M12"/>
    <mergeCell ref="B13:M13"/>
    <mergeCell ref="B14:M14"/>
    <mergeCell ref="B15:M15"/>
    <mergeCell ref="B16:M16"/>
    <mergeCell ref="B17:M17"/>
    <mergeCell ref="B20:M20"/>
    <mergeCell ref="B21:M21"/>
    <mergeCell ref="A1:M1"/>
    <mergeCell ref="A2:M2"/>
    <mergeCell ref="B10:M10"/>
    <mergeCell ref="B11:M11"/>
    <mergeCell ref="B3:M3"/>
    <mergeCell ref="B4:M4"/>
    <mergeCell ref="B5:M5"/>
    <mergeCell ref="B6:M6"/>
    <mergeCell ref="B7:M7"/>
    <mergeCell ref="B8:M8"/>
    <mergeCell ref="B9:M9"/>
    <mergeCell ref="B18:M18"/>
    <mergeCell ref="B19:M19"/>
    <mergeCell ref="B22:M22"/>
    <mergeCell ref="B23:M23"/>
    <mergeCell ref="B24:M24"/>
    <mergeCell ref="B36:M36"/>
    <mergeCell ref="B28:M28"/>
    <mergeCell ref="B29:M29"/>
    <mergeCell ref="B31:M31"/>
    <mergeCell ref="B32:M32"/>
    <mergeCell ref="B30:M30"/>
    <mergeCell ref="B33:M33"/>
    <mergeCell ref="B34:M34"/>
    <mergeCell ref="B35:M35"/>
    <mergeCell ref="B25:M25"/>
    <mergeCell ref="B26:M26"/>
    <mergeCell ref="B27:M27"/>
    <mergeCell ref="B37:M37"/>
    <mergeCell ref="B38:M38"/>
    <mergeCell ref="B39:M39"/>
    <mergeCell ref="B40:M40"/>
    <mergeCell ref="B42:M42"/>
    <mergeCell ref="C41:F41"/>
    <mergeCell ref="B43:M43"/>
    <mergeCell ref="B44:M44"/>
    <mergeCell ref="B45:M45"/>
    <mergeCell ref="B46:M46"/>
    <mergeCell ref="B47:M47"/>
    <mergeCell ref="B48:M48"/>
    <mergeCell ref="B49:M49"/>
    <mergeCell ref="B50:M50"/>
    <mergeCell ref="B51:M51"/>
    <mergeCell ref="B52:M52"/>
    <mergeCell ref="B53:M53"/>
    <mergeCell ref="B54:M54"/>
    <mergeCell ref="B55:M55"/>
    <mergeCell ref="B56:M56"/>
    <mergeCell ref="B57:M57"/>
    <mergeCell ref="B63:M63"/>
    <mergeCell ref="B64:M64"/>
    <mergeCell ref="B65:M65"/>
    <mergeCell ref="B66:M66"/>
    <mergeCell ref="B58:M58"/>
    <mergeCell ref="B59:M59"/>
    <mergeCell ref="B60:M60"/>
    <mergeCell ref="B61:M61"/>
    <mergeCell ref="B62:M62"/>
  </mergeCells>
  <hyperlinks>
    <hyperlink ref="C41:F41" location="'Mal- Notes'!A1" display="CLICK HERE TO SEE THE DEDUCTIONS" xr:uid="{00000000-0004-0000-0000-000000000000}"/>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J139"/>
  <sheetViews>
    <sheetView workbookViewId="0">
      <selection activeCell="F6" sqref="F6:K6"/>
    </sheetView>
  </sheetViews>
  <sheetFormatPr defaultRowHeight="15" x14ac:dyDescent="0.25"/>
  <cols>
    <col min="1" max="1" width="4.28515625" customWidth="1"/>
    <col min="4" max="4" width="6.85546875" customWidth="1"/>
    <col min="5" max="5" width="7.5703125" customWidth="1"/>
    <col min="6" max="6" width="6.42578125" customWidth="1"/>
    <col min="7" max="7" width="12.28515625" customWidth="1"/>
    <col min="8" max="11" width="7.85546875" customWidth="1"/>
  </cols>
  <sheetData>
    <row r="1" spans="1:36" ht="18.75" customHeight="1" x14ac:dyDescent="0.25">
      <c r="A1" s="898" t="s">
        <v>511</v>
      </c>
      <c r="B1" s="898"/>
      <c r="C1" s="898"/>
      <c r="D1" s="898"/>
      <c r="E1" s="898"/>
      <c r="F1" s="898"/>
      <c r="G1" s="898"/>
      <c r="H1" s="898"/>
      <c r="I1" s="898"/>
      <c r="J1" s="898"/>
      <c r="K1" s="898"/>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6.5" customHeight="1" x14ac:dyDescent="0.25">
      <c r="A2" s="906" t="s">
        <v>512</v>
      </c>
      <c r="B2" s="906"/>
      <c r="C2" s="906"/>
      <c r="D2" s="906"/>
      <c r="E2" s="906"/>
      <c r="F2" s="906"/>
      <c r="G2" s="906"/>
      <c r="H2" s="906"/>
      <c r="I2" s="906"/>
      <c r="J2" s="906"/>
      <c r="K2" s="906"/>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ht="20.25" customHeight="1" x14ac:dyDescent="0.25">
      <c r="A3" s="898" t="s">
        <v>562</v>
      </c>
      <c r="B3" s="898"/>
      <c r="C3" s="898"/>
      <c r="D3" s="898"/>
      <c r="E3" s="898"/>
      <c r="F3" s="898"/>
      <c r="G3" s="898"/>
      <c r="H3" s="898"/>
      <c r="I3" s="898"/>
      <c r="J3" s="898"/>
      <c r="K3" s="898"/>
      <c r="L3" s="91"/>
      <c r="M3" s="91"/>
      <c r="N3" s="91"/>
      <c r="O3" s="91"/>
      <c r="P3" s="91"/>
      <c r="Q3" s="91"/>
      <c r="R3" s="91"/>
      <c r="S3" s="91"/>
      <c r="T3" s="91"/>
      <c r="U3" s="91"/>
      <c r="V3" s="91"/>
      <c r="W3" s="91"/>
      <c r="X3" s="91"/>
      <c r="Y3" s="91"/>
      <c r="Z3" s="91"/>
      <c r="AA3" s="91"/>
      <c r="AB3" s="91"/>
      <c r="AC3" s="91"/>
      <c r="AD3" s="91"/>
      <c r="AE3" s="91"/>
      <c r="AF3" s="91"/>
      <c r="AG3" s="91"/>
      <c r="AH3" s="91"/>
      <c r="AI3" s="91"/>
      <c r="AJ3" s="91"/>
    </row>
    <row r="4" spans="1:36" ht="17.25" customHeight="1" x14ac:dyDescent="0.25">
      <c r="A4" s="898" t="s">
        <v>513</v>
      </c>
      <c r="B4" s="898"/>
      <c r="C4" s="898"/>
      <c r="D4" s="898"/>
      <c r="E4" s="898"/>
      <c r="F4" s="898"/>
      <c r="G4" s="898"/>
      <c r="H4" s="898"/>
      <c r="I4" s="898"/>
      <c r="J4" s="898"/>
      <c r="K4" s="898"/>
      <c r="L4" s="91"/>
      <c r="M4" s="91"/>
      <c r="N4" s="91"/>
      <c r="O4" s="91"/>
      <c r="P4" s="91"/>
      <c r="Q4" s="91"/>
      <c r="R4" s="91"/>
      <c r="S4" s="91"/>
      <c r="T4" s="91"/>
      <c r="U4" s="91"/>
      <c r="V4" s="91"/>
      <c r="W4" s="91"/>
      <c r="X4" s="91"/>
      <c r="Y4" s="91"/>
      <c r="Z4" s="91"/>
      <c r="AA4" s="91"/>
      <c r="AB4" s="91"/>
      <c r="AC4" s="91"/>
      <c r="AD4" s="91"/>
      <c r="AE4" s="91"/>
      <c r="AF4" s="91"/>
      <c r="AG4" s="91"/>
      <c r="AH4" s="91"/>
      <c r="AI4" s="91"/>
      <c r="AJ4" s="91"/>
    </row>
    <row r="5" spans="1:36" ht="18.75" customHeight="1" x14ac:dyDescent="0.25">
      <c r="A5" s="83">
        <v>1</v>
      </c>
      <c r="B5" s="750" t="s">
        <v>545</v>
      </c>
      <c r="C5" s="750"/>
      <c r="D5" s="750"/>
      <c r="E5" s="750"/>
      <c r="F5" s="908" t="str">
        <f>IF(DATA!C4="","",DATA!C4)</f>
        <v/>
      </c>
      <c r="G5" s="908"/>
      <c r="H5" s="908"/>
      <c r="I5" s="908"/>
      <c r="J5" s="908"/>
      <c r="K5" s="908"/>
      <c r="L5" s="91"/>
      <c r="M5" s="91"/>
      <c r="N5" s="91"/>
      <c r="O5" s="91"/>
      <c r="P5" s="91"/>
      <c r="Q5" s="91"/>
      <c r="R5" s="91"/>
      <c r="S5" s="91"/>
      <c r="T5" s="91"/>
      <c r="U5" s="91"/>
      <c r="V5" s="91"/>
      <c r="W5" s="91"/>
      <c r="X5" s="91"/>
      <c r="Y5" s="91"/>
      <c r="Z5" s="91"/>
      <c r="AA5" s="91"/>
      <c r="AB5" s="91"/>
      <c r="AC5" s="91"/>
      <c r="AD5" s="91"/>
      <c r="AE5" s="91"/>
      <c r="AF5" s="91"/>
      <c r="AG5" s="91"/>
      <c r="AH5" s="91"/>
      <c r="AI5" s="91"/>
      <c r="AJ5" s="91"/>
    </row>
    <row r="6" spans="1:36" x14ac:dyDescent="0.25">
      <c r="A6" s="25"/>
      <c r="B6" s="25"/>
      <c r="C6" s="25"/>
      <c r="D6" s="25"/>
      <c r="E6" s="25"/>
      <c r="F6" s="883"/>
      <c r="G6" s="883"/>
      <c r="H6" s="883"/>
      <c r="I6" s="883"/>
      <c r="J6" s="883"/>
      <c r="K6" s="883"/>
      <c r="L6" s="91"/>
      <c r="M6" s="91"/>
      <c r="N6" s="91"/>
      <c r="O6" s="91"/>
      <c r="P6" s="91"/>
      <c r="Q6" s="91"/>
      <c r="R6" s="91"/>
      <c r="S6" s="91"/>
      <c r="T6" s="91"/>
      <c r="U6" s="91"/>
      <c r="V6" s="91"/>
      <c r="W6" s="91"/>
      <c r="X6" s="91"/>
      <c r="Y6" s="91"/>
      <c r="Z6" s="91"/>
      <c r="AA6" s="91"/>
      <c r="AB6" s="91"/>
      <c r="AC6" s="91"/>
      <c r="AD6" s="91"/>
      <c r="AE6" s="91"/>
      <c r="AF6" s="91"/>
      <c r="AG6" s="91"/>
      <c r="AH6" s="91"/>
      <c r="AI6" s="91"/>
      <c r="AJ6" s="91"/>
    </row>
    <row r="7" spans="1:36" x14ac:dyDescent="0.25">
      <c r="A7" s="25"/>
      <c r="B7" s="25"/>
      <c r="C7" s="25"/>
      <c r="D7" s="25"/>
      <c r="E7" s="25"/>
      <c r="F7" s="883"/>
      <c r="G7" s="883"/>
      <c r="H7" s="883"/>
      <c r="I7" s="883"/>
      <c r="J7" s="883"/>
      <c r="K7" s="883"/>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x14ac:dyDescent="0.25">
      <c r="A8" s="83">
        <v>2</v>
      </c>
      <c r="B8" s="750" t="s">
        <v>547</v>
      </c>
      <c r="C8" s="750"/>
      <c r="D8" s="750"/>
      <c r="E8" s="750"/>
      <c r="F8" s="750"/>
      <c r="G8" s="911" t="str">
        <f>IF(DATA!L5="","",DATA!L5)</f>
        <v/>
      </c>
      <c r="H8" s="911"/>
      <c r="I8" s="911"/>
      <c r="J8" s="911"/>
      <c r="K8" s="911"/>
      <c r="L8" s="91"/>
      <c r="M8" s="91"/>
      <c r="N8" s="91"/>
      <c r="O8" s="91"/>
      <c r="P8" s="91"/>
      <c r="Q8" s="91"/>
      <c r="R8" s="91"/>
      <c r="S8" s="91"/>
      <c r="T8" s="91"/>
      <c r="U8" s="91"/>
      <c r="V8" s="91"/>
      <c r="W8" s="91"/>
      <c r="X8" s="91"/>
      <c r="Y8" s="91"/>
      <c r="Z8" s="91"/>
      <c r="AA8" s="91"/>
      <c r="AB8" s="91"/>
      <c r="AC8" s="91"/>
      <c r="AD8" s="91"/>
      <c r="AE8" s="91"/>
      <c r="AF8" s="91"/>
      <c r="AG8" s="91"/>
      <c r="AH8" s="91"/>
      <c r="AI8" s="91"/>
      <c r="AJ8" s="91"/>
    </row>
    <row r="9" spans="1:36" x14ac:dyDescent="0.25">
      <c r="A9" s="83"/>
      <c r="B9" s="749" t="s">
        <v>546</v>
      </c>
      <c r="C9" s="749"/>
      <c r="D9" s="749"/>
      <c r="E9" s="749"/>
      <c r="F9" s="749"/>
      <c r="G9" s="911"/>
      <c r="H9" s="911"/>
      <c r="I9" s="911"/>
      <c r="J9" s="911"/>
      <c r="K9" s="911"/>
      <c r="L9" s="91"/>
      <c r="M9" s="91"/>
      <c r="N9" s="91"/>
      <c r="O9" s="91"/>
      <c r="P9" s="91"/>
      <c r="Q9" s="91"/>
      <c r="R9" s="91"/>
      <c r="S9" s="91"/>
      <c r="T9" s="91"/>
      <c r="U9" s="91"/>
      <c r="V9" s="91"/>
      <c r="W9" s="91"/>
      <c r="X9" s="91"/>
      <c r="Y9" s="91"/>
      <c r="Z9" s="91"/>
      <c r="AA9" s="91"/>
      <c r="AB9" s="91"/>
      <c r="AC9" s="91"/>
      <c r="AD9" s="91"/>
      <c r="AE9" s="91"/>
      <c r="AF9" s="91"/>
      <c r="AG9" s="91"/>
      <c r="AH9" s="91"/>
      <c r="AI9" s="91"/>
      <c r="AJ9" s="91"/>
    </row>
    <row r="10" spans="1:36" ht="22.5" customHeight="1" x14ac:dyDescent="0.25">
      <c r="A10" s="83">
        <v>3</v>
      </c>
      <c r="B10" s="750" t="s">
        <v>514</v>
      </c>
      <c r="C10" s="750"/>
      <c r="D10" s="750"/>
      <c r="E10" s="750"/>
      <c r="F10" s="750"/>
      <c r="G10" s="750" t="s">
        <v>1080</v>
      </c>
      <c r="H10" s="750"/>
      <c r="I10" s="750"/>
      <c r="J10" s="750"/>
      <c r="K10" s="750"/>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ht="6" customHeight="1" x14ac:dyDescent="0.25">
      <c r="A11" s="25"/>
      <c r="B11" s="25"/>
      <c r="C11" s="25"/>
      <c r="D11" s="25"/>
      <c r="E11" s="25"/>
      <c r="F11" s="25"/>
      <c r="G11" s="25"/>
      <c r="H11" s="25"/>
      <c r="I11" s="25"/>
      <c r="J11" s="25"/>
      <c r="K11" s="25"/>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row>
    <row r="12" spans="1:36" ht="21.75" customHeight="1" x14ac:dyDescent="0.25">
      <c r="A12" s="708" t="s">
        <v>516</v>
      </c>
      <c r="B12" s="708"/>
      <c r="C12" s="708"/>
      <c r="D12" s="708"/>
      <c r="E12" s="708"/>
      <c r="F12" s="708"/>
      <c r="G12" s="708"/>
      <c r="H12" s="708"/>
      <c r="I12" s="708"/>
      <c r="J12" s="708"/>
      <c r="K12" s="708"/>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row>
    <row r="13" spans="1:36" ht="35.25" customHeight="1" x14ac:dyDescent="0.25">
      <c r="A13" s="85" t="s">
        <v>517</v>
      </c>
      <c r="B13" s="879" t="s">
        <v>518</v>
      </c>
      <c r="C13" s="879"/>
      <c r="D13" s="879"/>
      <c r="E13" s="879"/>
      <c r="F13" s="879"/>
      <c r="G13" s="86" t="s">
        <v>519</v>
      </c>
      <c r="H13" s="879" t="s">
        <v>520</v>
      </c>
      <c r="I13" s="879"/>
      <c r="J13" s="879"/>
      <c r="K13" s="879"/>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row>
    <row r="14" spans="1:36" x14ac:dyDescent="0.25">
      <c r="A14" s="87" t="s">
        <v>521</v>
      </c>
      <c r="B14" s="907" t="s">
        <v>522</v>
      </c>
      <c r="C14" s="907"/>
      <c r="D14" s="907"/>
      <c r="E14" s="907"/>
      <c r="F14" s="907"/>
      <c r="G14" s="87" t="s">
        <v>523</v>
      </c>
      <c r="H14" s="907" t="s">
        <v>524</v>
      </c>
      <c r="I14" s="907"/>
      <c r="J14" s="907"/>
      <c r="K14" s="907"/>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row>
    <row r="15" spans="1:36" ht="18" customHeight="1" x14ac:dyDescent="0.25">
      <c r="A15" s="88">
        <v>1</v>
      </c>
      <c r="B15" s="865" t="s">
        <v>525</v>
      </c>
      <c r="C15" s="866"/>
      <c r="D15" s="866"/>
      <c r="E15" s="866"/>
      <c r="F15" s="867"/>
      <c r="G15" s="92"/>
      <c r="H15" s="862"/>
      <c r="I15" s="769"/>
      <c r="J15" s="769"/>
      <c r="K15" s="863"/>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row>
    <row r="16" spans="1:36" ht="18" customHeight="1" x14ac:dyDescent="0.25">
      <c r="A16" s="84"/>
      <c r="B16" s="770" t="s">
        <v>527</v>
      </c>
      <c r="C16" s="750"/>
      <c r="D16" s="750"/>
      <c r="E16" s="750"/>
      <c r="F16" s="771"/>
      <c r="G16" s="393"/>
      <c r="H16" s="770"/>
      <c r="I16" s="750"/>
      <c r="J16" s="750"/>
      <c r="K16" s="77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row>
    <row r="17" spans="1:36" ht="18" customHeight="1" x14ac:dyDescent="0.25">
      <c r="A17" s="84"/>
      <c r="B17" s="770" t="s">
        <v>526</v>
      </c>
      <c r="C17" s="750"/>
      <c r="D17" s="750"/>
      <c r="E17" s="750"/>
      <c r="F17" s="771"/>
      <c r="G17" s="93"/>
      <c r="H17" s="909"/>
      <c r="I17" s="883"/>
      <c r="J17" s="883"/>
      <c r="K17" s="910"/>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row>
    <row r="18" spans="1:36" ht="18" customHeight="1" x14ac:dyDescent="0.25">
      <c r="A18" s="84"/>
      <c r="B18" s="770" t="s">
        <v>528</v>
      </c>
      <c r="C18" s="750"/>
      <c r="D18" s="750"/>
      <c r="E18" s="750"/>
      <c r="F18" s="771"/>
      <c r="G18" s="93"/>
      <c r="H18" s="912"/>
      <c r="I18" s="913"/>
      <c r="J18" s="913"/>
      <c r="K18" s="914"/>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row>
    <row r="19" spans="1:36" ht="18" customHeight="1" x14ac:dyDescent="0.25">
      <c r="A19" s="84"/>
      <c r="B19" s="770"/>
      <c r="C19" s="750"/>
      <c r="D19" s="750"/>
      <c r="E19" s="750"/>
      <c r="F19" s="771"/>
      <c r="G19" s="93"/>
      <c r="H19" s="912"/>
      <c r="I19" s="913"/>
      <c r="J19" s="913"/>
      <c r="K19" s="914"/>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row>
    <row r="20" spans="1:36" ht="18" customHeight="1" x14ac:dyDescent="0.25">
      <c r="A20" s="84"/>
      <c r="B20" s="23"/>
      <c r="C20" s="25"/>
      <c r="D20" s="25"/>
      <c r="E20" s="25"/>
      <c r="F20" s="73"/>
      <c r="G20" s="93"/>
      <c r="H20" s="912"/>
      <c r="I20" s="913"/>
      <c r="J20" s="913"/>
      <c r="K20" s="914"/>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row>
    <row r="21" spans="1:36" ht="18" customHeight="1" x14ac:dyDescent="0.25">
      <c r="A21" s="84"/>
      <c r="B21" s="770" t="s">
        <v>529</v>
      </c>
      <c r="C21" s="750"/>
      <c r="D21" s="750"/>
      <c r="E21" s="750"/>
      <c r="F21" s="771"/>
      <c r="G21" s="93"/>
      <c r="H21" s="920"/>
      <c r="I21" s="921"/>
      <c r="J21" s="921"/>
      <c r="K21" s="922"/>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1:36" ht="18" customHeight="1" x14ac:dyDescent="0.25">
      <c r="A22" s="84"/>
      <c r="B22" s="770" t="s">
        <v>530</v>
      </c>
      <c r="C22" s="750"/>
      <c r="D22" s="750"/>
      <c r="E22" s="750"/>
      <c r="F22" s="771"/>
      <c r="G22" s="93"/>
      <c r="H22" s="920"/>
      <c r="I22" s="921"/>
      <c r="J22" s="921"/>
      <c r="K22" s="922"/>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row>
    <row r="23" spans="1:36" ht="18" customHeight="1" x14ac:dyDescent="0.25">
      <c r="A23" s="84"/>
      <c r="B23" s="770" t="s">
        <v>531</v>
      </c>
      <c r="C23" s="750"/>
      <c r="D23" s="750"/>
      <c r="E23" s="750"/>
      <c r="F23" s="771"/>
      <c r="G23" s="93"/>
      <c r="H23" s="770"/>
      <c r="I23" s="750"/>
      <c r="J23" s="750"/>
      <c r="K23" s="77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row>
    <row r="24" spans="1:36" ht="18" customHeight="1" x14ac:dyDescent="0.25">
      <c r="A24" s="84"/>
      <c r="B24" s="770" t="s">
        <v>532</v>
      </c>
      <c r="C24" s="750"/>
      <c r="D24" s="750"/>
      <c r="E24" s="750"/>
      <c r="F24" s="771"/>
      <c r="G24" s="93"/>
      <c r="H24" s="770"/>
      <c r="I24" s="750"/>
      <c r="J24" s="750"/>
      <c r="K24" s="77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row>
    <row r="25" spans="1:36" ht="18" customHeight="1" x14ac:dyDescent="0.25">
      <c r="A25" s="84"/>
      <c r="B25" s="770" t="s">
        <v>533</v>
      </c>
      <c r="C25" s="750"/>
      <c r="D25" s="750"/>
      <c r="E25" s="750"/>
      <c r="F25" s="771"/>
      <c r="G25" s="93"/>
      <c r="H25" s="770"/>
      <c r="I25" s="750"/>
      <c r="J25" s="750"/>
      <c r="K25" s="77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row>
    <row r="26" spans="1:36" ht="18" customHeight="1" x14ac:dyDescent="0.25">
      <c r="A26" s="26"/>
      <c r="B26" s="859" t="s">
        <v>534</v>
      </c>
      <c r="C26" s="860"/>
      <c r="D26" s="860"/>
      <c r="E26" s="860"/>
      <c r="F26" s="861"/>
      <c r="G26" s="94"/>
      <c r="H26" s="859"/>
      <c r="I26" s="860"/>
      <c r="J26" s="860"/>
      <c r="K26" s="86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row>
    <row r="27" spans="1:36" ht="2.25" customHeight="1" x14ac:dyDescent="0.25">
      <c r="A27" s="89"/>
      <c r="B27" s="862"/>
      <c r="C27" s="769"/>
      <c r="D27" s="769"/>
      <c r="E27" s="769"/>
      <c r="F27" s="863"/>
      <c r="G27" s="394"/>
      <c r="H27" s="769"/>
      <c r="I27" s="769"/>
      <c r="J27" s="769"/>
      <c r="K27" s="863"/>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row>
    <row r="28" spans="1:36" ht="18" customHeight="1" x14ac:dyDescent="0.25">
      <c r="A28" s="90">
        <v>2</v>
      </c>
      <c r="B28" s="859" t="s">
        <v>535</v>
      </c>
      <c r="C28" s="860"/>
      <c r="D28" s="860"/>
      <c r="E28" s="860"/>
      <c r="F28" s="861"/>
      <c r="G28" s="395"/>
      <c r="H28" s="918"/>
      <c r="I28" s="918"/>
      <c r="J28" s="918"/>
      <c r="K28" s="919"/>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1:36" ht="18" customHeight="1" x14ac:dyDescent="0.25">
      <c r="A29" s="88">
        <v>3</v>
      </c>
      <c r="B29" s="862" t="s">
        <v>536</v>
      </c>
      <c r="C29" s="769"/>
      <c r="D29" s="769"/>
      <c r="E29" s="769"/>
      <c r="F29" s="863"/>
      <c r="G29" s="92"/>
      <c r="H29" s="862"/>
      <c r="I29" s="769"/>
      <c r="J29" s="769"/>
      <c r="K29" s="863"/>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1:36" ht="18" customHeight="1" x14ac:dyDescent="0.25">
      <c r="A30" s="84"/>
      <c r="B30" s="770" t="s">
        <v>537</v>
      </c>
      <c r="C30" s="750"/>
      <c r="D30" s="750"/>
      <c r="E30" s="750"/>
      <c r="F30" s="771"/>
      <c r="G30" s="95" t="str">
        <f>IF(DATA!P37="","",DATA!P37)</f>
        <v/>
      </c>
      <c r="H30" s="868"/>
      <c r="I30" s="869"/>
      <c r="J30" s="869"/>
      <c r="K30" s="870"/>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row>
    <row r="31" spans="1:36" ht="18" customHeight="1" x14ac:dyDescent="0.25">
      <c r="A31" s="84"/>
      <c r="B31" s="770" t="s">
        <v>538</v>
      </c>
      <c r="C31" s="750"/>
      <c r="D31" s="750"/>
      <c r="E31" s="750"/>
      <c r="F31" s="771"/>
      <c r="G31" s="93"/>
      <c r="H31" s="912"/>
      <c r="I31" s="913"/>
      <c r="J31" s="913"/>
      <c r="K31" s="914"/>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row r="32" spans="1:36" ht="18" customHeight="1" x14ac:dyDescent="0.25">
      <c r="A32" s="84"/>
      <c r="B32" s="770" t="s">
        <v>539</v>
      </c>
      <c r="C32" s="750"/>
      <c r="D32" s="750"/>
      <c r="E32" s="750"/>
      <c r="F32" s="771"/>
      <c r="G32" s="93"/>
      <c r="H32" s="912"/>
      <c r="I32" s="913"/>
      <c r="J32" s="913"/>
      <c r="K32" s="914"/>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row>
    <row r="33" spans="1:36" ht="18" customHeight="1" x14ac:dyDescent="0.25">
      <c r="A33" s="84"/>
      <c r="B33" s="770"/>
      <c r="C33" s="750"/>
      <c r="D33" s="750"/>
      <c r="E33" s="750"/>
      <c r="F33" s="771"/>
      <c r="G33" s="93"/>
      <c r="H33" s="912"/>
      <c r="I33" s="913"/>
      <c r="J33" s="913"/>
      <c r="K33" s="914"/>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row>
    <row r="34" spans="1:36" ht="18" customHeight="1" x14ac:dyDescent="0.25">
      <c r="A34" s="84"/>
      <c r="B34" s="770"/>
      <c r="C34" s="750"/>
      <c r="D34" s="750"/>
      <c r="E34" s="750"/>
      <c r="F34" s="771"/>
      <c r="G34" s="93"/>
      <c r="H34" s="912"/>
      <c r="I34" s="913"/>
      <c r="J34" s="913"/>
      <c r="K34" s="914"/>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row>
    <row r="35" spans="1:36" ht="18" customHeight="1" x14ac:dyDescent="0.25">
      <c r="A35" s="84"/>
      <c r="B35" s="770" t="s">
        <v>540</v>
      </c>
      <c r="C35" s="750"/>
      <c r="D35" s="750"/>
      <c r="E35" s="750"/>
      <c r="F35" s="771"/>
      <c r="G35" s="93"/>
      <c r="H35" s="915"/>
      <c r="I35" s="916"/>
      <c r="J35" s="916"/>
      <c r="K35" s="917"/>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row>
    <row r="36" spans="1:36" ht="18" customHeight="1" x14ac:dyDescent="0.25">
      <c r="A36" s="84"/>
      <c r="B36" s="770" t="s">
        <v>541</v>
      </c>
      <c r="C36" s="750"/>
      <c r="D36" s="750"/>
      <c r="E36" s="750"/>
      <c r="F36" s="771"/>
      <c r="G36" s="93"/>
      <c r="H36" s="915"/>
      <c r="I36" s="916"/>
      <c r="J36" s="916"/>
      <c r="K36" s="917"/>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row>
    <row r="37" spans="1:36" ht="18" customHeight="1" x14ac:dyDescent="0.25">
      <c r="A37" s="84"/>
      <c r="B37" s="770" t="s">
        <v>542</v>
      </c>
      <c r="C37" s="750"/>
      <c r="D37" s="750"/>
      <c r="E37" s="750"/>
      <c r="F37" s="771"/>
      <c r="G37" s="93"/>
      <c r="H37" s="909"/>
      <c r="I37" s="883"/>
      <c r="J37" s="883"/>
      <c r="K37" s="910"/>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row>
    <row r="38" spans="1:36" ht="18" customHeight="1" x14ac:dyDescent="0.25">
      <c r="A38" s="84"/>
      <c r="B38" s="770" t="s">
        <v>543</v>
      </c>
      <c r="C38" s="750"/>
      <c r="D38" s="750"/>
      <c r="E38" s="750"/>
      <c r="F38" s="771"/>
      <c r="G38" s="93"/>
      <c r="H38" s="909"/>
      <c r="I38" s="883"/>
      <c r="J38" s="883"/>
      <c r="K38" s="910"/>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row>
    <row r="39" spans="1:36" ht="18" customHeight="1" x14ac:dyDescent="0.25">
      <c r="A39" s="84"/>
      <c r="B39" s="770" t="s">
        <v>544</v>
      </c>
      <c r="C39" s="750"/>
      <c r="D39" s="750"/>
      <c r="E39" s="750"/>
      <c r="F39" s="771"/>
      <c r="G39" s="93"/>
      <c r="H39" s="909"/>
      <c r="I39" s="883"/>
      <c r="J39" s="883"/>
      <c r="K39" s="910"/>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row>
    <row r="40" spans="1:36" ht="23.25" customHeight="1" x14ac:dyDescent="0.25">
      <c r="A40" s="26"/>
      <c r="B40" s="859"/>
      <c r="C40" s="860"/>
      <c r="D40" s="860"/>
      <c r="E40" s="860"/>
      <c r="F40" s="861"/>
      <c r="G40" s="94"/>
      <c r="H40" s="72"/>
      <c r="I40" s="74"/>
      <c r="J40" s="74"/>
      <c r="K40" s="75"/>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row>
    <row r="41" spans="1:36" ht="20.100000000000001" customHeight="1" x14ac:dyDescent="0.25">
      <c r="A41" s="88">
        <v>4</v>
      </c>
      <c r="B41" s="862" t="s">
        <v>548</v>
      </c>
      <c r="C41" s="769"/>
      <c r="D41" s="769"/>
      <c r="E41" s="769"/>
      <c r="F41" s="863"/>
      <c r="G41" s="92"/>
      <c r="H41" s="31"/>
      <c r="I41" s="32"/>
      <c r="J41" s="32"/>
      <c r="K41" s="76"/>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row>
    <row r="42" spans="1:36" ht="20.100000000000001" customHeight="1" x14ac:dyDescent="0.25">
      <c r="A42" s="84"/>
      <c r="B42" s="770" t="s">
        <v>549</v>
      </c>
      <c r="C42" s="750"/>
      <c r="D42" s="750"/>
      <c r="E42" s="750"/>
      <c r="F42" s="771"/>
      <c r="G42" s="93"/>
      <c r="H42" s="23"/>
      <c r="I42" s="25"/>
      <c r="J42" s="25"/>
      <c r="K42" s="73"/>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row>
    <row r="43" spans="1:36" ht="20.100000000000001" customHeight="1" x14ac:dyDescent="0.25">
      <c r="A43" s="84"/>
      <c r="B43" s="770" t="s">
        <v>550</v>
      </c>
      <c r="C43" s="750"/>
      <c r="D43" s="750"/>
      <c r="E43" s="750"/>
      <c r="F43" s="771"/>
      <c r="G43" s="95"/>
      <c r="H43" s="23"/>
      <c r="I43" s="25"/>
      <c r="J43" s="25"/>
      <c r="K43" s="73"/>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1:36" ht="20.100000000000001" customHeight="1" x14ac:dyDescent="0.25">
      <c r="A44" s="84"/>
      <c r="B44" s="770" t="str">
        <f>IF('Final Statement'!M19&gt;0,"Provident Fund","")</f>
        <v/>
      </c>
      <c r="C44" s="750"/>
      <c r="D44" s="750"/>
      <c r="E44" s="750"/>
      <c r="F44" s="771"/>
      <c r="G44" s="95" t="str">
        <f>IF('Final Statement'!M19=0,"",'Final Statement'!M19)</f>
        <v/>
      </c>
      <c r="H44" s="909" t="str">
        <f>IF(G44="","","Salary Deduction")</f>
        <v/>
      </c>
      <c r="I44" s="883"/>
      <c r="J44" s="883"/>
      <c r="K44" s="910"/>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row>
    <row r="45" spans="1:36" ht="20.100000000000001" customHeight="1" x14ac:dyDescent="0.25">
      <c r="A45" s="84"/>
      <c r="B45" s="770" t="str">
        <f>IF('Final Statement'!M20&gt;0,"S L I","")</f>
        <v/>
      </c>
      <c r="C45" s="750"/>
      <c r="D45" s="750"/>
      <c r="E45" s="750"/>
      <c r="F45" s="771"/>
      <c r="G45" s="95" t="str">
        <f>IF('Final Statement'!M20=0,"",'Final Statement'!M20)</f>
        <v/>
      </c>
      <c r="H45" s="909" t="str">
        <f t="shared" ref="H45:H46" si="0">IF(G45="","","Salary Deduction")</f>
        <v/>
      </c>
      <c r="I45" s="883"/>
      <c r="J45" s="883"/>
      <c r="K45" s="910"/>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row>
    <row r="46" spans="1:36" ht="20.100000000000001" customHeight="1" x14ac:dyDescent="0.25">
      <c r="A46" s="84"/>
      <c r="B46" s="770" t="str">
        <f>IF('Final Statement'!M21&gt;0,"G I S","")</f>
        <v/>
      </c>
      <c r="C46" s="750"/>
      <c r="D46" s="750"/>
      <c r="E46" s="750"/>
      <c r="F46" s="771"/>
      <c r="G46" s="95" t="str">
        <f>IF('Final Statement'!M21=0,"",'Final Statement'!M21)</f>
        <v/>
      </c>
      <c r="H46" s="909" t="str">
        <f t="shared" si="0"/>
        <v/>
      </c>
      <c r="I46" s="883"/>
      <c r="J46" s="883"/>
      <c r="K46" s="910"/>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row r="47" spans="1:36" ht="20.100000000000001" customHeight="1" x14ac:dyDescent="0.25">
      <c r="A47" s="84"/>
      <c r="B47" s="770" t="str">
        <f>IF('Final Statement'!M22&gt;0,'Final Statement'!B22,"")</f>
        <v/>
      </c>
      <c r="C47" s="750"/>
      <c r="D47" s="750"/>
      <c r="E47" s="750"/>
      <c r="F47" s="771"/>
      <c r="G47" s="95" t="str">
        <f>IF('Final Statement'!M22=0,"",'Final Statement'!M22)</f>
        <v/>
      </c>
      <c r="H47" s="924"/>
      <c r="I47" s="925"/>
      <c r="J47" s="925"/>
      <c r="K47" s="926"/>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row>
    <row r="48" spans="1:36" ht="20.100000000000001" customHeight="1" x14ac:dyDescent="0.25">
      <c r="A48" s="84"/>
      <c r="B48" s="770" t="str">
        <f>IF('Final Statement'!M23&gt;0,'Final Statement'!B23,"")</f>
        <v/>
      </c>
      <c r="C48" s="750"/>
      <c r="D48" s="750"/>
      <c r="E48" s="750"/>
      <c r="F48" s="771"/>
      <c r="G48" s="95" t="str">
        <f>IF('Final Statement'!M23=0,"",'Final Statement'!M23)</f>
        <v/>
      </c>
      <c r="H48" s="924"/>
      <c r="I48" s="925"/>
      <c r="J48" s="925"/>
      <c r="K48" s="926"/>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row>
    <row r="49" spans="1:36" ht="20.100000000000001" customHeight="1" x14ac:dyDescent="0.25">
      <c r="A49" s="84"/>
      <c r="B49" s="770" t="str">
        <f>IF('Final Statement'!M24&gt;0,"Life Insurance Premium","")</f>
        <v/>
      </c>
      <c r="C49" s="750"/>
      <c r="D49" s="750"/>
      <c r="E49" s="750"/>
      <c r="F49" s="771"/>
      <c r="G49" s="95" t="str">
        <f>IF('Final Statement'!M24=0,"",'Final Statement'!M24)</f>
        <v/>
      </c>
      <c r="H49" s="924"/>
      <c r="I49" s="925"/>
      <c r="J49" s="925"/>
      <c r="K49" s="926"/>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row>
    <row r="50" spans="1:36" ht="20.100000000000001" customHeight="1" x14ac:dyDescent="0.25">
      <c r="A50" s="84"/>
      <c r="B50" s="770" t="str">
        <f>IF('Final Statement'!M25&gt;0,"Tution Fees","")</f>
        <v/>
      </c>
      <c r="C50" s="750"/>
      <c r="D50" s="750"/>
      <c r="E50" s="750"/>
      <c r="F50" s="771"/>
      <c r="G50" s="95" t="str">
        <f>IF('Final Statement'!M25=0,"",'Final Statement'!M25)</f>
        <v/>
      </c>
      <c r="H50" s="924"/>
      <c r="I50" s="925"/>
      <c r="J50" s="925"/>
      <c r="K50" s="926"/>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row>
    <row r="51" spans="1:36" ht="20.100000000000001" customHeight="1" x14ac:dyDescent="0.25">
      <c r="A51" s="84"/>
      <c r="B51" s="770" t="str">
        <f>IF('Final Statement'!M26&gt;0,"Principal part of housing loan payment","")</f>
        <v/>
      </c>
      <c r="C51" s="750"/>
      <c r="D51" s="750"/>
      <c r="E51" s="750"/>
      <c r="F51" s="771"/>
      <c r="G51" s="95" t="str">
        <f>IF('Final Statement'!M26=0,"",'Final Statement'!M26)</f>
        <v/>
      </c>
      <c r="H51" s="924"/>
      <c r="I51" s="925"/>
      <c r="J51" s="925"/>
      <c r="K51" s="926"/>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row>
    <row r="52" spans="1:36" ht="20.100000000000001" customHeight="1" x14ac:dyDescent="0.25">
      <c r="A52" s="84"/>
      <c r="B52" s="770" t="str">
        <f>IF('Final Statement'!M27&gt;0,'Final Statement'!B27,"")</f>
        <v/>
      </c>
      <c r="C52" s="750"/>
      <c r="D52" s="750"/>
      <c r="E52" s="750"/>
      <c r="F52" s="771"/>
      <c r="G52" s="95" t="str">
        <f>IF('Final Statement'!M27=0,"",'Final Statement'!M27)</f>
        <v/>
      </c>
      <c r="H52" s="924"/>
      <c r="I52" s="925"/>
      <c r="J52" s="925"/>
      <c r="K52" s="926"/>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row>
    <row r="53" spans="1:36" ht="20.100000000000001" customHeight="1" x14ac:dyDescent="0.25">
      <c r="A53" s="84"/>
      <c r="B53" s="770" t="str">
        <f>IF('Final Statement'!M28&gt;0,'Final Statement'!B28,"")</f>
        <v/>
      </c>
      <c r="C53" s="750"/>
      <c r="D53" s="750"/>
      <c r="E53" s="750"/>
      <c r="F53" s="771"/>
      <c r="G53" s="95" t="str">
        <f>IF('Final Statement'!M28=0,"",'Final Statement'!M28)</f>
        <v/>
      </c>
      <c r="H53" s="924"/>
      <c r="I53" s="925"/>
      <c r="J53" s="925"/>
      <c r="K53" s="926"/>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row>
    <row r="54" spans="1:36" ht="20.100000000000001" customHeight="1" x14ac:dyDescent="0.25">
      <c r="A54" s="84"/>
      <c r="B54" s="770" t="s">
        <v>551</v>
      </c>
      <c r="C54" s="750"/>
      <c r="D54" s="750"/>
      <c r="E54" s="750"/>
      <c r="F54" s="771"/>
      <c r="G54" s="95"/>
      <c r="H54" s="924"/>
      <c r="I54" s="925"/>
      <c r="J54" s="925"/>
      <c r="K54" s="926"/>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row>
    <row r="55" spans="1:36" ht="20.100000000000001" customHeight="1" x14ac:dyDescent="0.25">
      <c r="A55" s="84"/>
      <c r="B55" s="770" t="s">
        <v>552</v>
      </c>
      <c r="C55" s="750"/>
      <c r="D55" s="750"/>
      <c r="E55" s="750"/>
      <c r="F55" s="771"/>
      <c r="G55" s="95" t="str">
        <f>IF(DATA!O23=0,"",DATA!O23)</f>
        <v/>
      </c>
      <c r="H55" s="924"/>
      <c r="I55" s="925"/>
      <c r="J55" s="925"/>
      <c r="K55" s="926"/>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row>
    <row r="56" spans="1:36" ht="20.100000000000001" customHeight="1" x14ac:dyDescent="0.25">
      <c r="A56" s="89"/>
      <c r="B56" s="862" t="s">
        <v>553</v>
      </c>
      <c r="C56" s="769"/>
      <c r="D56" s="769"/>
      <c r="E56" s="769"/>
      <c r="F56" s="863"/>
      <c r="G56" s="96"/>
      <c r="H56" s="31"/>
      <c r="I56" s="32"/>
      <c r="J56" s="32"/>
      <c r="K56" s="76"/>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row>
    <row r="57" spans="1:36" ht="20.100000000000001" customHeight="1" x14ac:dyDescent="0.25">
      <c r="A57" s="84"/>
      <c r="B57" s="770" t="s">
        <v>554</v>
      </c>
      <c r="C57" s="750"/>
      <c r="D57" s="750"/>
      <c r="E57" s="750"/>
      <c r="F57" s="771"/>
      <c r="G57" s="95"/>
      <c r="H57" s="23"/>
      <c r="I57" s="25"/>
      <c r="J57" s="25"/>
      <c r="K57" s="73"/>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row>
    <row r="58" spans="1:36" ht="20.100000000000001" customHeight="1" x14ac:dyDescent="0.25">
      <c r="A58" s="84"/>
      <c r="B58" s="770" t="str">
        <f>IF('Final Statement'!M33&gt;0,"80D - Medical Insurance Premium","")</f>
        <v/>
      </c>
      <c r="C58" s="750"/>
      <c r="D58" s="750"/>
      <c r="E58" s="750"/>
      <c r="F58" s="771"/>
      <c r="G58" s="95" t="str">
        <f>IF('Final Statement'!M33=0,"",'Final Statement'!M33)</f>
        <v/>
      </c>
      <c r="H58" s="927"/>
      <c r="I58" s="928"/>
      <c r="J58" s="928"/>
      <c r="K58" s="929"/>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row>
    <row r="59" spans="1:36" ht="20.100000000000001" customHeight="1" x14ac:dyDescent="0.25">
      <c r="A59" s="84"/>
      <c r="B59" s="770" t="str">
        <f>IF('Final Statement'!M34&gt;0,"80DD- For handicapped dependents","")</f>
        <v/>
      </c>
      <c r="C59" s="750"/>
      <c r="D59" s="750"/>
      <c r="E59" s="750"/>
      <c r="F59" s="771"/>
      <c r="G59" s="95" t="str">
        <f>IF('Final Statement'!M34=0,"",'Final Statement'!M34)</f>
        <v/>
      </c>
      <c r="H59" s="927"/>
      <c r="I59" s="928"/>
      <c r="J59" s="928"/>
      <c r="K59" s="929"/>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row>
    <row r="60" spans="1:36" ht="20.100000000000001" customHeight="1" x14ac:dyDescent="0.25">
      <c r="A60" s="84"/>
      <c r="B60" s="770" t="str">
        <f>IF('Final Statement'!M35&gt;0,"80 DDB- For Treatment of specified deceases","")</f>
        <v/>
      </c>
      <c r="C60" s="750"/>
      <c r="D60" s="750"/>
      <c r="E60" s="750"/>
      <c r="F60" s="771"/>
      <c r="G60" s="95" t="str">
        <f>IF('Final Statement'!M35=0,"",'Final Statement'!M35)</f>
        <v/>
      </c>
      <c r="H60" s="927"/>
      <c r="I60" s="928"/>
      <c r="J60" s="928"/>
      <c r="K60" s="929"/>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row>
    <row r="61" spans="1:36" ht="20.100000000000001" customHeight="1" x14ac:dyDescent="0.25">
      <c r="A61" s="84"/>
      <c r="B61" s="770" t="str">
        <f>IF('Final Statement'!M36&gt;0,"80G- OKHI Disaster Relief Fund Contribution","")</f>
        <v/>
      </c>
      <c r="C61" s="750"/>
      <c r="D61" s="750"/>
      <c r="E61" s="750"/>
      <c r="F61" s="771"/>
      <c r="G61" s="95" t="str">
        <f>IF('Final Statement'!M36=0,"",'Final Statement'!M36)</f>
        <v/>
      </c>
      <c r="H61" s="927"/>
      <c r="I61" s="928"/>
      <c r="J61" s="928"/>
      <c r="K61" s="929"/>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row>
    <row r="62" spans="1:36" ht="20.100000000000001" customHeight="1" x14ac:dyDescent="0.25">
      <c r="A62" s="84"/>
      <c r="B62" s="770" t="str">
        <f>IF('Final Statement'!M37&gt;0,'Final Statement'!B37,"")</f>
        <v/>
      </c>
      <c r="C62" s="750"/>
      <c r="D62" s="750"/>
      <c r="E62" s="750"/>
      <c r="F62" s="771"/>
      <c r="G62" s="95" t="str">
        <f>IF('Final Statement'!M37=0,"",'Final Statement'!M37)</f>
        <v/>
      </c>
      <c r="H62" s="927"/>
      <c r="I62" s="928"/>
      <c r="J62" s="928"/>
      <c r="K62" s="929"/>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row>
    <row r="63" spans="1:36" ht="20.100000000000001" customHeight="1" x14ac:dyDescent="0.25">
      <c r="A63" s="26"/>
      <c r="B63" s="859" t="str">
        <f>IF('Final Statement'!M38&gt;0,"80 CCD2 - Employers contribution of NPS","")</f>
        <v/>
      </c>
      <c r="C63" s="860"/>
      <c r="D63" s="860"/>
      <c r="E63" s="860"/>
      <c r="F63" s="861"/>
      <c r="G63" s="97" t="str">
        <f>IF('Final Statement'!M38=0,"",'Final Statement'!M38)</f>
        <v/>
      </c>
      <c r="H63" s="930"/>
      <c r="I63" s="931"/>
      <c r="J63" s="931"/>
      <c r="K63" s="932"/>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row>
    <row r="64" spans="1:36" ht="18" customHeight="1" x14ac:dyDescent="0.25">
      <c r="A64" s="32"/>
      <c r="B64" s="769"/>
      <c r="C64" s="769"/>
      <c r="D64" s="769"/>
      <c r="E64" s="769"/>
      <c r="F64" s="769"/>
      <c r="G64" s="32"/>
      <c r="H64" s="32"/>
      <c r="I64" s="32"/>
      <c r="J64" s="32"/>
      <c r="K64" s="32"/>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row>
    <row r="65" spans="1:36" ht="18" customHeight="1" x14ac:dyDescent="0.25">
      <c r="A65" s="898" t="s">
        <v>325</v>
      </c>
      <c r="B65" s="898"/>
      <c r="C65" s="898"/>
      <c r="D65" s="898"/>
      <c r="E65" s="898"/>
      <c r="F65" s="898"/>
      <c r="G65" s="898"/>
      <c r="H65" s="898"/>
      <c r="I65" s="898"/>
      <c r="J65" s="898"/>
      <c r="K65" s="898"/>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row>
    <row r="66" spans="1:36" ht="11.25" customHeight="1" x14ac:dyDescent="0.25">
      <c r="A66" s="25"/>
      <c r="B66" s="750"/>
      <c r="C66" s="750"/>
      <c r="D66" s="750"/>
      <c r="E66" s="750"/>
      <c r="F66" s="750"/>
      <c r="G66" s="25"/>
      <c r="H66" s="25"/>
      <c r="I66" s="25"/>
      <c r="J66" s="25"/>
      <c r="K66" s="25"/>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row>
    <row r="67" spans="1:36" ht="23.25" customHeight="1" x14ac:dyDescent="0.25">
      <c r="A67" s="25"/>
      <c r="B67" s="750" t="s">
        <v>555</v>
      </c>
      <c r="C67" s="750"/>
      <c r="D67" s="750"/>
      <c r="E67" s="750"/>
      <c r="F67" s="750"/>
      <c r="G67" s="750"/>
      <c r="H67" s="750"/>
      <c r="I67" s="750"/>
      <c r="J67" s="750"/>
      <c r="K67" s="750"/>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row>
    <row r="68" spans="1:36" ht="23.25" customHeight="1" x14ac:dyDescent="0.25">
      <c r="A68" s="750" t="s">
        <v>556</v>
      </c>
      <c r="B68" s="750"/>
      <c r="C68" s="750"/>
      <c r="D68" s="750"/>
      <c r="E68" s="750"/>
      <c r="F68" s="750"/>
      <c r="G68" s="750"/>
      <c r="H68" s="750"/>
      <c r="I68" s="750"/>
      <c r="J68" s="750"/>
      <c r="K68" s="750"/>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row>
    <row r="69" spans="1:36" x14ac:dyDescent="0.25">
      <c r="A69" s="25"/>
      <c r="B69" s="750"/>
      <c r="C69" s="750"/>
      <c r="D69" s="750"/>
      <c r="E69" s="750"/>
      <c r="F69" s="750"/>
      <c r="G69" s="25"/>
      <c r="H69" s="25"/>
      <c r="I69" s="25"/>
      <c r="J69" s="25"/>
      <c r="K69" s="25"/>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row>
    <row r="70" spans="1:36" x14ac:dyDescent="0.25">
      <c r="A70" s="25"/>
      <c r="B70" s="750" t="s">
        <v>557</v>
      </c>
      <c r="C70" s="750"/>
      <c r="D70" s="750"/>
      <c r="E70" s="750"/>
      <c r="F70" s="750"/>
      <c r="G70" s="25"/>
      <c r="H70" s="25"/>
      <c r="I70" s="25"/>
      <c r="J70" s="25"/>
      <c r="K70" s="25"/>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row>
    <row r="71" spans="1:36" x14ac:dyDescent="0.25">
      <c r="A71" s="25"/>
      <c r="B71" s="750" t="s">
        <v>558</v>
      </c>
      <c r="C71" s="750"/>
      <c r="D71" s="750"/>
      <c r="E71" s="750"/>
      <c r="F71" s="750"/>
      <c r="G71" s="25"/>
      <c r="H71" s="751" t="s">
        <v>559</v>
      </c>
      <c r="I71" s="751"/>
      <c r="J71" s="751"/>
      <c r="K71" s="75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row>
    <row r="72" spans="1:36" ht="36" customHeight="1" x14ac:dyDescent="0.25">
      <c r="A72" s="25"/>
      <c r="B72" s="750"/>
      <c r="C72" s="750"/>
      <c r="D72" s="750"/>
      <c r="E72" s="750"/>
      <c r="F72" s="750"/>
      <c r="G72" s="25"/>
      <c r="H72" s="25"/>
      <c r="I72" s="25"/>
      <c r="J72" s="25"/>
      <c r="K72" s="25"/>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row>
    <row r="73" spans="1:36" x14ac:dyDescent="0.25">
      <c r="A73" s="25"/>
      <c r="B73" s="750" t="s">
        <v>560</v>
      </c>
      <c r="C73" s="750"/>
      <c r="D73" s="750"/>
      <c r="E73" s="750"/>
      <c r="F73" s="750"/>
      <c r="G73" s="750" t="s">
        <v>561</v>
      </c>
      <c r="H73" s="750"/>
      <c r="I73" s="750"/>
      <c r="J73" s="750"/>
      <c r="K73" s="750"/>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row>
    <row r="74" spans="1:36" x14ac:dyDescent="0.25">
      <c r="A74" s="25"/>
      <c r="B74" s="750"/>
      <c r="C74" s="750"/>
      <c r="D74" s="750"/>
      <c r="E74" s="750"/>
      <c r="F74" s="750"/>
      <c r="G74" s="25"/>
      <c r="H74" s="25"/>
      <c r="I74" s="25"/>
      <c r="J74" s="25"/>
      <c r="K74" s="25"/>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row>
    <row r="75" spans="1:36" x14ac:dyDescent="0.25">
      <c r="A75" s="25"/>
      <c r="B75" s="750"/>
      <c r="C75" s="750"/>
      <c r="D75" s="750"/>
      <c r="E75" s="750"/>
      <c r="F75" s="750"/>
      <c r="G75" s="25"/>
      <c r="H75" s="25"/>
      <c r="I75" s="25"/>
      <c r="J75" s="25"/>
      <c r="K75" s="25"/>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row>
    <row r="76" spans="1:36" x14ac:dyDescent="0.25">
      <c r="A76" s="25"/>
      <c r="B76" s="750"/>
      <c r="C76" s="750"/>
      <c r="D76" s="750"/>
      <c r="E76" s="750"/>
      <c r="F76" s="750"/>
      <c r="G76" s="25"/>
      <c r="H76" s="25"/>
      <c r="I76" s="25"/>
      <c r="J76" s="25"/>
      <c r="K76" s="25"/>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row>
    <row r="77" spans="1:36" x14ac:dyDescent="0.25">
      <c r="A77" s="91"/>
      <c r="B77" s="923"/>
      <c r="C77" s="923"/>
      <c r="D77" s="923"/>
      <c r="E77" s="923"/>
      <c r="F77" s="923"/>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row>
    <row r="78" spans="1:36" x14ac:dyDescent="0.25">
      <c r="A78" s="91"/>
      <c r="B78" s="923"/>
      <c r="C78" s="923"/>
      <c r="D78" s="923"/>
      <c r="E78" s="923"/>
      <c r="F78" s="923"/>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row>
    <row r="79" spans="1:36" x14ac:dyDescent="0.25">
      <c r="A79" s="91"/>
      <c r="B79" s="923"/>
      <c r="C79" s="923"/>
      <c r="D79" s="923"/>
      <c r="E79" s="923"/>
      <c r="F79" s="923"/>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row>
    <row r="80" spans="1:36" x14ac:dyDescent="0.25">
      <c r="A80" s="91"/>
      <c r="B80" s="923"/>
      <c r="C80" s="923"/>
      <c r="D80" s="923"/>
      <c r="E80" s="923"/>
      <c r="F80" s="923"/>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row>
    <row r="81" spans="1:36" x14ac:dyDescent="0.25">
      <c r="A81" s="91"/>
      <c r="B81" s="923"/>
      <c r="C81" s="923"/>
      <c r="D81" s="923"/>
      <c r="E81" s="923"/>
      <c r="F81" s="923"/>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row>
    <row r="82" spans="1:36" x14ac:dyDescent="0.25">
      <c r="A82" s="91"/>
      <c r="B82" s="923"/>
      <c r="C82" s="923"/>
      <c r="D82" s="923"/>
      <c r="E82" s="923"/>
      <c r="F82" s="923"/>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row>
    <row r="83" spans="1:36" x14ac:dyDescent="0.25">
      <c r="A83" s="91"/>
      <c r="B83" s="923"/>
      <c r="C83" s="923"/>
      <c r="D83" s="923"/>
      <c r="E83" s="923"/>
      <c r="F83" s="923"/>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row>
    <row r="84" spans="1:36" x14ac:dyDescent="0.25">
      <c r="A84" s="91"/>
      <c r="B84" s="923"/>
      <c r="C84" s="923"/>
      <c r="D84" s="923"/>
      <c r="E84" s="923"/>
      <c r="F84" s="923"/>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row>
    <row r="85" spans="1:36" x14ac:dyDescent="0.25">
      <c r="A85" s="91"/>
      <c r="B85" s="923"/>
      <c r="C85" s="923"/>
      <c r="D85" s="923"/>
      <c r="E85" s="923"/>
      <c r="F85" s="923"/>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row>
    <row r="86" spans="1:36" x14ac:dyDescent="0.2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row>
    <row r="87" spans="1:36" x14ac:dyDescent="0.2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row>
    <row r="88" spans="1:36" x14ac:dyDescent="0.2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row>
    <row r="89" spans="1:36" x14ac:dyDescent="0.2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row>
    <row r="90" spans="1:36" x14ac:dyDescent="0.2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row>
    <row r="91" spans="1:36" x14ac:dyDescent="0.2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row>
    <row r="92" spans="1:36" x14ac:dyDescent="0.2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row>
    <row r="93" spans="1:36" x14ac:dyDescent="0.2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row>
    <row r="94" spans="1:36" x14ac:dyDescent="0.2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row>
    <row r="95" spans="1:36" x14ac:dyDescent="0.2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row>
    <row r="96" spans="1:36" x14ac:dyDescent="0.2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row>
    <row r="97" spans="1:36" x14ac:dyDescent="0.2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row>
    <row r="98" spans="1:36" x14ac:dyDescent="0.2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row>
    <row r="99" spans="1:36" x14ac:dyDescent="0.2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row>
    <row r="100" spans="1:36" x14ac:dyDescent="0.2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row>
    <row r="101" spans="1:36" x14ac:dyDescent="0.2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row>
    <row r="102" spans="1:36" x14ac:dyDescent="0.2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row>
    <row r="103" spans="1:36" x14ac:dyDescent="0.2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row>
    <row r="104" spans="1:36" x14ac:dyDescent="0.2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row>
    <row r="105" spans="1:36" x14ac:dyDescent="0.2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row>
    <row r="106" spans="1:36" x14ac:dyDescent="0.2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row>
    <row r="107" spans="1:36" x14ac:dyDescent="0.2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row>
    <row r="108" spans="1:36" x14ac:dyDescent="0.2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row>
    <row r="109" spans="1:36" x14ac:dyDescent="0.2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row>
    <row r="110" spans="1:36" x14ac:dyDescent="0.2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row>
    <row r="111" spans="1:36" x14ac:dyDescent="0.2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row>
    <row r="112" spans="1:36" x14ac:dyDescent="0.2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row>
    <row r="113" spans="1:36" x14ac:dyDescent="0.2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row>
    <row r="114" spans="1:36" x14ac:dyDescent="0.2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row>
    <row r="115" spans="1:36" x14ac:dyDescent="0.2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row>
    <row r="116" spans="1:36" x14ac:dyDescent="0.2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row>
    <row r="117" spans="1:36" x14ac:dyDescent="0.2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row>
    <row r="118" spans="1:36" x14ac:dyDescent="0.2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row>
    <row r="119" spans="1:36" x14ac:dyDescent="0.2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row>
    <row r="120" spans="1:36" x14ac:dyDescent="0.2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row>
    <row r="121" spans="1:36" x14ac:dyDescent="0.2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row>
    <row r="122" spans="1:36" x14ac:dyDescent="0.2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row>
    <row r="123" spans="1:36" x14ac:dyDescent="0.2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row>
    <row r="124" spans="1:36" x14ac:dyDescent="0.2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row>
    <row r="125" spans="1:36" x14ac:dyDescent="0.2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row>
    <row r="126" spans="1:36" x14ac:dyDescent="0.2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row>
    <row r="127" spans="1:36" x14ac:dyDescent="0.2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row>
    <row r="128" spans="1:36" x14ac:dyDescent="0.2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row>
    <row r="129" spans="1:36" x14ac:dyDescent="0.2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row>
    <row r="130" spans="1:36" x14ac:dyDescent="0.2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row>
    <row r="131" spans="1:36" x14ac:dyDescent="0.2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row>
    <row r="132" spans="1:36" x14ac:dyDescent="0.25">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row>
    <row r="133" spans="1:36" x14ac:dyDescent="0.25">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row>
    <row r="134" spans="1:36" x14ac:dyDescent="0.25">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row>
    <row r="135" spans="1:36" x14ac:dyDescent="0.25">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row>
    <row r="136" spans="1:36" x14ac:dyDescent="0.25">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row>
    <row r="137" spans="1:36" x14ac:dyDescent="0.25">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row>
    <row r="138" spans="1:36" x14ac:dyDescent="0.25">
      <c r="Z138" s="91"/>
      <c r="AA138" s="91"/>
      <c r="AB138" s="91"/>
      <c r="AC138" s="91"/>
      <c r="AD138" s="91"/>
      <c r="AE138" s="91"/>
      <c r="AF138" s="91"/>
      <c r="AG138" s="91"/>
      <c r="AH138" s="91"/>
      <c r="AI138" s="91"/>
      <c r="AJ138" s="91"/>
    </row>
    <row r="139" spans="1:36" x14ac:dyDescent="0.25">
      <c r="Z139" s="91"/>
      <c r="AA139" s="91"/>
      <c r="AB139" s="91"/>
      <c r="AC139" s="91"/>
      <c r="AD139" s="91"/>
      <c r="AE139" s="91"/>
      <c r="AF139" s="91"/>
      <c r="AG139" s="91"/>
      <c r="AH139" s="91"/>
      <c r="AI139" s="91"/>
      <c r="AJ139" s="91"/>
    </row>
  </sheetData>
  <sheetProtection algorithmName="SHA-512" hashValue="IHl9mgoW811LqwyPS/TWXEISun5Sh9RnOQlcVGb0loYmSx9CcwvhXX/zcegf8j3yMWVvpYSvshVDxpjFNlW3Mg==" saltValue="AyNNPUNnAItgmR38Vd1iNQ==" spinCount="100000" sheet="1" objects="1" scenarios="1" selectLockedCells="1"/>
  <mergeCells count="131">
    <mergeCell ref="H38:K38"/>
    <mergeCell ref="H39:K39"/>
    <mergeCell ref="H58:K58"/>
    <mergeCell ref="H59:K59"/>
    <mergeCell ref="H60:K60"/>
    <mergeCell ref="H61:K61"/>
    <mergeCell ref="H62:K62"/>
    <mergeCell ref="H63:K63"/>
    <mergeCell ref="H50:K50"/>
    <mergeCell ref="H51:K51"/>
    <mergeCell ref="H52:K52"/>
    <mergeCell ref="H54:K54"/>
    <mergeCell ref="H55:K55"/>
    <mergeCell ref="B53:F53"/>
    <mergeCell ref="H53:K53"/>
    <mergeCell ref="H44:K44"/>
    <mergeCell ref="H45:K45"/>
    <mergeCell ref="H46:K46"/>
    <mergeCell ref="H47:K47"/>
    <mergeCell ref="H48:K48"/>
    <mergeCell ref="H49:K49"/>
    <mergeCell ref="B83:F83"/>
    <mergeCell ref="B60:F60"/>
    <mergeCell ref="B61:F61"/>
    <mergeCell ref="B62:F62"/>
    <mergeCell ref="B54:F54"/>
    <mergeCell ref="B55:F55"/>
    <mergeCell ref="B56:F56"/>
    <mergeCell ref="B57:F57"/>
    <mergeCell ref="B63:F63"/>
    <mergeCell ref="B64:F64"/>
    <mergeCell ref="B58:F58"/>
    <mergeCell ref="B59:F59"/>
    <mergeCell ref="B47:F47"/>
    <mergeCell ref="B48:F48"/>
    <mergeCell ref="B49:F49"/>
    <mergeCell ref="B50:F50"/>
    <mergeCell ref="B84:F84"/>
    <mergeCell ref="B85:F85"/>
    <mergeCell ref="A65:K65"/>
    <mergeCell ref="B67:K67"/>
    <mergeCell ref="A68:K68"/>
    <mergeCell ref="H71:K71"/>
    <mergeCell ref="G73:K73"/>
    <mergeCell ref="B77:F77"/>
    <mergeCell ref="B78:F78"/>
    <mergeCell ref="B79:F79"/>
    <mergeCell ref="B80:F80"/>
    <mergeCell ref="B81:F81"/>
    <mergeCell ref="B82:F82"/>
    <mergeCell ref="B71:F71"/>
    <mergeCell ref="B72:F72"/>
    <mergeCell ref="B73:F73"/>
    <mergeCell ref="B74:F74"/>
    <mergeCell ref="B75:F75"/>
    <mergeCell ref="B76:F76"/>
    <mergeCell ref="B66:F66"/>
    <mergeCell ref="B69:F69"/>
    <mergeCell ref="B70:F70"/>
    <mergeCell ref="H34:K34"/>
    <mergeCell ref="H20:K20"/>
    <mergeCell ref="B38:F38"/>
    <mergeCell ref="B39:F39"/>
    <mergeCell ref="B40:F40"/>
    <mergeCell ref="B41:F41"/>
    <mergeCell ref="B42:F42"/>
    <mergeCell ref="H35:K36"/>
    <mergeCell ref="H28:K28"/>
    <mergeCell ref="H29:K29"/>
    <mergeCell ref="H30:K30"/>
    <mergeCell ref="H31:K31"/>
    <mergeCell ref="H32:K32"/>
    <mergeCell ref="H33:K33"/>
    <mergeCell ref="B34:F34"/>
    <mergeCell ref="B35:F35"/>
    <mergeCell ref="B36:F36"/>
    <mergeCell ref="B37:F37"/>
    <mergeCell ref="B32:F32"/>
    <mergeCell ref="B33:F33"/>
    <mergeCell ref="H26:K26"/>
    <mergeCell ref="H27:K27"/>
    <mergeCell ref="H21:K22"/>
    <mergeCell ref="H37:K37"/>
    <mergeCell ref="B51:F51"/>
    <mergeCell ref="B52:F52"/>
    <mergeCell ref="B43:F43"/>
    <mergeCell ref="B44:F44"/>
    <mergeCell ref="B45:F45"/>
    <mergeCell ref="B46:F46"/>
    <mergeCell ref="H18:K18"/>
    <mergeCell ref="H19:K19"/>
    <mergeCell ref="B28:F28"/>
    <mergeCell ref="B29:F29"/>
    <mergeCell ref="B30:F30"/>
    <mergeCell ref="B31:F31"/>
    <mergeCell ref="B22:F22"/>
    <mergeCell ref="B23:F23"/>
    <mergeCell ref="B24:F24"/>
    <mergeCell ref="B25:F25"/>
    <mergeCell ref="B26:F26"/>
    <mergeCell ref="B27:F27"/>
    <mergeCell ref="B18:F18"/>
    <mergeCell ref="B19:F19"/>
    <mergeCell ref="B21:F21"/>
    <mergeCell ref="H23:K23"/>
    <mergeCell ref="H24:K24"/>
    <mergeCell ref="H25:K25"/>
    <mergeCell ref="B14:F14"/>
    <mergeCell ref="H14:K14"/>
    <mergeCell ref="B5:E5"/>
    <mergeCell ref="F5:K5"/>
    <mergeCell ref="F6:K6"/>
    <mergeCell ref="B8:F8"/>
    <mergeCell ref="H15:K15"/>
    <mergeCell ref="H16:K16"/>
    <mergeCell ref="H17:K17"/>
    <mergeCell ref="B15:F15"/>
    <mergeCell ref="B16:F16"/>
    <mergeCell ref="B17:F17"/>
    <mergeCell ref="F7:K7"/>
    <mergeCell ref="B9:F9"/>
    <mergeCell ref="G8:K9"/>
    <mergeCell ref="A1:K1"/>
    <mergeCell ref="A2:K2"/>
    <mergeCell ref="A3:K3"/>
    <mergeCell ref="A4:K4"/>
    <mergeCell ref="B10:F10"/>
    <mergeCell ref="G10:K10"/>
    <mergeCell ref="A12:K12"/>
    <mergeCell ref="B13:F13"/>
    <mergeCell ref="H13:K13"/>
  </mergeCells>
  <printOptions horizontalCentered="1" verticalCentered="1"/>
  <pageMargins left="0.7" right="0.7" top="0.75" bottom="0.75" header="0.3" footer="0.3"/>
  <pageSetup paperSize="9" orientation="portrait" blackAndWhite="1" verticalDpi="0" r:id="rId1"/>
  <rowBreaks count="1" manualBreakCount="1">
    <brk id="40"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AW102"/>
  <sheetViews>
    <sheetView zoomScaleNormal="100" workbookViewId="0">
      <selection activeCell="S34" sqref="S34:S35"/>
    </sheetView>
  </sheetViews>
  <sheetFormatPr defaultColWidth="9.140625" defaultRowHeight="15" x14ac:dyDescent="0.25"/>
  <cols>
    <col min="1" max="1" width="5.85546875" style="118" customWidth="1"/>
    <col min="2" max="11" width="6.28515625" style="118" customWidth="1"/>
    <col min="12" max="15" width="6.7109375" style="118" customWidth="1"/>
    <col min="16" max="16" width="9.140625" style="118"/>
    <col min="17" max="17" width="0.28515625" style="118" customWidth="1"/>
    <col min="18" max="18" width="27.140625" style="118" customWidth="1"/>
    <col min="19" max="19" width="15" style="118" customWidth="1"/>
    <col min="20" max="20" width="15.7109375" style="118" customWidth="1"/>
    <col min="21" max="25" width="9.140625" style="118" hidden="1" customWidth="1"/>
    <col min="26" max="26" width="10.140625" style="118" hidden="1" customWidth="1"/>
    <col min="27" max="16384" width="9.140625" style="118"/>
  </cols>
  <sheetData>
    <row r="1" spans="1:49" ht="51" customHeight="1" x14ac:dyDescent="0.45">
      <c r="A1" s="401"/>
      <c r="B1" s="402"/>
      <c r="C1" s="402"/>
      <c r="D1" s="402"/>
      <c r="E1" s="956"/>
      <c r="F1" s="956"/>
      <c r="G1" s="956"/>
      <c r="H1" s="956"/>
      <c r="I1" s="956"/>
      <c r="J1" s="956"/>
      <c r="K1" s="956"/>
      <c r="L1" s="956"/>
      <c r="M1" s="956"/>
      <c r="N1" s="956"/>
      <c r="O1" s="956"/>
      <c r="P1" s="956"/>
      <c r="Q1" s="956"/>
      <c r="R1" s="956"/>
      <c r="S1" s="956"/>
      <c r="T1" s="331"/>
      <c r="U1" s="331"/>
      <c r="V1" s="331"/>
      <c r="W1" s="331"/>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row>
    <row r="2" spans="1:49" ht="9" customHeight="1" x14ac:dyDescent="0.45">
      <c r="A2" s="955"/>
      <c r="B2" s="955"/>
      <c r="C2" s="955"/>
      <c r="D2" s="955"/>
      <c r="E2" s="955"/>
      <c r="F2" s="955"/>
      <c r="G2" s="955"/>
      <c r="H2" s="955"/>
      <c r="I2" s="955"/>
      <c r="J2" s="955"/>
      <c r="K2" s="955"/>
      <c r="L2" s="955"/>
      <c r="M2" s="955"/>
      <c r="N2" s="955"/>
      <c r="O2" s="955"/>
      <c r="P2" s="955"/>
      <c r="Q2" s="955"/>
      <c r="R2" s="955"/>
      <c r="S2" s="955"/>
      <c r="T2" s="331"/>
      <c r="U2" s="331"/>
      <c r="V2" s="333">
        <v>0</v>
      </c>
      <c r="W2" s="331"/>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row>
    <row r="3" spans="1:49" ht="19.5" customHeight="1" x14ac:dyDescent="0.3">
      <c r="A3" s="943" t="s">
        <v>1031</v>
      </c>
      <c r="B3" s="944"/>
      <c r="C3" s="944"/>
      <c r="D3" s="944"/>
      <c r="E3" s="944"/>
      <c r="F3" s="944"/>
      <c r="G3" s="944"/>
      <c r="H3" s="944"/>
      <c r="I3" s="944"/>
      <c r="J3" s="944"/>
      <c r="K3" s="944"/>
      <c r="L3" s="944"/>
      <c r="M3" s="944"/>
      <c r="N3" s="944"/>
      <c r="O3" s="944"/>
      <c r="P3" s="945"/>
      <c r="Q3" s="403"/>
      <c r="R3" s="404" t="s">
        <v>669</v>
      </c>
      <c r="S3" s="405"/>
      <c r="T3" s="332"/>
      <c r="U3" s="332"/>
      <c r="V3" s="332">
        <v>1</v>
      </c>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row>
    <row r="4" spans="1:49" s="120" customFormat="1" ht="14.25" customHeight="1" x14ac:dyDescent="0.25">
      <c r="A4" s="946" t="s">
        <v>663</v>
      </c>
      <c r="B4" s="946"/>
      <c r="C4" s="947"/>
      <c r="D4" s="947"/>
      <c r="E4" s="947"/>
      <c r="F4" s="947"/>
      <c r="G4" s="411" t="s">
        <v>664</v>
      </c>
      <c r="H4" s="947" t="str">
        <f>IF(DATA!L5="","",DATA!L5)</f>
        <v/>
      </c>
      <c r="I4" s="947"/>
      <c r="J4" s="947"/>
      <c r="K4" s="947"/>
      <c r="L4" s="947"/>
      <c r="M4" s="947"/>
      <c r="N4" s="947"/>
      <c r="O4" s="947"/>
      <c r="P4" s="947"/>
      <c r="Q4" s="334"/>
      <c r="R4" s="957" t="s">
        <v>1032</v>
      </c>
      <c r="S4" s="958"/>
      <c r="T4" s="334"/>
      <c r="U4" s="335"/>
      <c r="V4" s="334">
        <v>2</v>
      </c>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row>
    <row r="5" spans="1:49" ht="30" customHeight="1" x14ac:dyDescent="0.25">
      <c r="A5" s="948" t="s">
        <v>665</v>
      </c>
      <c r="B5" s="949"/>
      <c r="C5" s="949"/>
      <c r="D5" s="949"/>
      <c r="E5" s="949"/>
      <c r="F5" s="950"/>
      <c r="G5" s="953">
        <v>0</v>
      </c>
      <c r="H5" s="953"/>
      <c r="I5" s="406"/>
      <c r="J5" s="406"/>
      <c r="K5" s="406"/>
      <c r="L5" s="406"/>
      <c r="M5" s="406"/>
      <c r="N5" s="406"/>
      <c r="O5" s="406"/>
      <c r="P5" s="407"/>
      <c r="Q5" s="332"/>
      <c r="R5" s="959"/>
      <c r="S5" s="960"/>
      <c r="T5" s="332"/>
      <c r="U5" s="336"/>
      <c r="V5" s="332">
        <v>3</v>
      </c>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row>
    <row r="6" spans="1:49" ht="13.5" customHeight="1" x14ac:dyDescent="0.25">
      <c r="A6" s="419"/>
      <c r="B6" s="952" t="s">
        <v>1023</v>
      </c>
      <c r="C6" s="952"/>
      <c r="D6" s="952"/>
      <c r="E6" s="419"/>
      <c r="F6" s="952" t="s">
        <v>655</v>
      </c>
      <c r="G6" s="952"/>
      <c r="H6" s="952"/>
      <c r="I6" s="332"/>
      <c r="J6" s="332"/>
      <c r="K6" s="332"/>
      <c r="L6" s="332"/>
      <c r="M6" s="332"/>
      <c r="N6" s="332"/>
      <c r="O6" s="332"/>
      <c r="P6" s="408"/>
      <c r="Q6" s="332"/>
      <c r="R6" s="961"/>
      <c r="S6" s="962"/>
      <c r="T6" s="332"/>
      <c r="U6" s="336"/>
      <c r="V6" s="332">
        <v>4</v>
      </c>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row>
    <row r="7" spans="1:49" ht="13.5" customHeight="1" x14ac:dyDescent="0.25">
      <c r="A7" s="419"/>
      <c r="B7" s="412" t="s">
        <v>54</v>
      </c>
      <c r="C7" s="413" t="s">
        <v>729</v>
      </c>
      <c r="D7" s="414" t="s">
        <v>870</v>
      </c>
      <c r="E7" s="419"/>
      <c r="F7" s="412" t="s">
        <v>54</v>
      </c>
      <c r="G7" s="416" t="s">
        <v>729</v>
      </c>
      <c r="H7" s="417" t="s">
        <v>870</v>
      </c>
      <c r="I7" s="332"/>
      <c r="J7" s="963" t="s">
        <v>1096</v>
      </c>
      <c r="K7" s="963"/>
      <c r="L7" s="963"/>
      <c r="M7" s="963"/>
      <c r="N7" s="963"/>
      <c r="O7" s="437"/>
      <c r="P7" s="408"/>
      <c r="Q7" s="332"/>
      <c r="R7" s="938" t="s">
        <v>622</v>
      </c>
      <c r="S7" s="939"/>
      <c r="T7" s="332"/>
      <c r="U7" s="337" t="s">
        <v>659</v>
      </c>
      <c r="V7" s="338" t="s">
        <v>660</v>
      </c>
      <c r="W7" s="338" t="s">
        <v>661</v>
      </c>
      <c r="X7" s="338" t="s">
        <v>662</v>
      </c>
      <c r="Y7" s="338" t="s">
        <v>719</v>
      </c>
      <c r="Z7" s="338" t="s">
        <v>720</v>
      </c>
      <c r="AA7" s="332"/>
      <c r="AB7" s="332"/>
      <c r="AC7" s="332"/>
      <c r="AD7" s="332"/>
      <c r="AE7" s="332"/>
      <c r="AF7" s="332"/>
      <c r="AG7" s="332"/>
      <c r="AH7" s="332"/>
      <c r="AI7" s="332"/>
      <c r="AJ7" s="332"/>
      <c r="AK7" s="332"/>
      <c r="AL7" s="332"/>
      <c r="AM7" s="332"/>
      <c r="AN7" s="332"/>
      <c r="AO7" s="332"/>
      <c r="AP7" s="332"/>
      <c r="AQ7" s="332"/>
      <c r="AR7" s="332"/>
      <c r="AS7" s="332"/>
      <c r="AT7" s="332"/>
      <c r="AU7" s="332"/>
      <c r="AV7" s="332"/>
      <c r="AW7" s="332"/>
    </row>
    <row r="8" spans="1:49" ht="13.5" customHeight="1" x14ac:dyDescent="0.25">
      <c r="A8" s="332"/>
      <c r="B8" s="415" t="str">
        <f>A25</f>
        <v>Mar</v>
      </c>
      <c r="C8" s="954"/>
      <c r="D8" s="421" t="str">
        <f>IF(C19="","",C19)</f>
        <v/>
      </c>
      <c r="E8" s="332"/>
      <c r="F8" s="415" t="str">
        <f>A25</f>
        <v>Mar</v>
      </c>
      <c r="G8" s="418"/>
      <c r="H8" s="418" t="str">
        <f>IF($G$5=1,W8,IF($G$5=2,X8,IF($G$5=3,Z8,IF($G$5=4,D8,""))))</f>
        <v/>
      </c>
      <c r="I8" s="332"/>
      <c r="J8" s="963"/>
      <c r="K8" s="963"/>
      <c r="L8" s="963"/>
      <c r="M8" s="963"/>
      <c r="N8" s="963"/>
      <c r="O8" s="437"/>
      <c r="P8" s="408"/>
      <c r="Q8" s="332"/>
      <c r="R8" s="938"/>
      <c r="S8" s="939"/>
      <c r="T8" s="332"/>
      <c r="U8" s="942"/>
      <c r="V8" s="338"/>
      <c r="W8" s="338">
        <f>IF(D8="",0,D8/4)</f>
        <v>0</v>
      </c>
      <c r="X8" s="338">
        <f>IF(D8="",0,D8/2)</f>
        <v>0</v>
      </c>
      <c r="Y8" s="338"/>
      <c r="Z8" s="338">
        <f>IF(D8="",0,D8*3/4)</f>
        <v>0</v>
      </c>
      <c r="AA8" s="332"/>
      <c r="AB8" s="332"/>
      <c r="AC8" s="332"/>
      <c r="AD8" s="332"/>
      <c r="AE8" s="332"/>
      <c r="AF8" s="332"/>
      <c r="AG8" s="332"/>
      <c r="AH8" s="332"/>
      <c r="AI8" s="332"/>
      <c r="AJ8" s="332"/>
      <c r="AK8" s="332"/>
      <c r="AL8" s="332"/>
      <c r="AM8" s="332"/>
      <c r="AN8" s="332"/>
      <c r="AO8" s="332"/>
      <c r="AP8" s="332"/>
      <c r="AQ8" s="332"/>
      <c r="AR8" s="332"/>
      <c r="AS8" s="332"/>
      <c r="AT8" s="332"/>
      <c r="AU8" s="332"/>
      <c r="AV8" s="332"/>
      <c r="AW8" s="332"/>
    </row>
    <row r="9" spans="1:49" ht="13.5" customHeight="1" x14ac:dyDescent="0.25">
      <c r="A9" s="419"/>
      <c r="B9" s="415" t="str">
        <f t="shared" ref="B9:B19" si="0">A26</f>
        <v>Apr</v>
      </c>
      <c r="C9" s="954"/>
      <c r="D9" s="421" t="str">
        <f>IF(D8="","",D8)</f>
        <v/>
      </c>
      <c r="E9" s="419"/>
      <c r="F9" s="415" t="str">
        <f t="shared" ref="F9:F19" si="1">A26</f>
        <v>Apr</v>
      </c>
      <c r="G9" s="418"/>
      <c r="H9" s="418" t="str">
        <f t="shared" ref="H9:H18" si="2">IF($G$5=1,W9,IF($G$5=2,X9,IF($G$5=3,Z9,IF($G$5=4,D9,""))))</f>
        <v/>
      </c>
      <c r="I9" s="332"/>
      <c r="J9" s="963"/>
      <c r="K9" s="963"/>
      <c r="L9" s="963"/>
      <c r="M9" s="963"/>
      <c r="N9" s="963"/>
      <c r="O9" s="437"/>
      <c r="P9" s="408"/>
      <c r="Q9" s="332"/>
      <c r="R9" s="938" t="s">
        <v>623</v>
      </c>
      <c r="S9" s="939"/>
      <c r="T9" s="332"/>
      <c r="U9" s="942"/>
      <c r="V9" s="338"/>
      <c r="W9" s="338">
        <f t="shared" ref="W9:W18" si="3">IF(D9="",0,D9/4)</f>
        <v>0</v>
      </c>
      <c r="X9" s="338">
        <f t="shared" ref="X9:X18" si="4">IF(D9="",0,D9/2)</f>
        <v>0</v>
      </c>
      <c r="Y9" s="338"/>
      <c r="Z9" s="338">
        <f t="shared" ref="Z9:Z18" si="5">IF(D9="",0,D9*3/4)</f>
        <v>0</v>
      </c>
      <c r="AA9" s="332"/>
      <c r="AB9" s="332"/>
      <c r="AC9" s="332"/>
      <c r="AD9" s="332"/>
      <c r="AE9" s="332"/>
      <c r="AF9" s="332"/>
      <c r="AG9" s="332"/>
      <c r="AH9" s="332"/>
      <c r="AI9" s="332"/>
      <c r="AJ9" s="332"/>
      <c r="AK9" s="332"/>
      <c r="AL9" s="332"/>
      <c r="AM9" s="332"/>
      <c r="AN9" s="332"/>
      <c r="AO9" s="332"/>
      <c r="AP9" s="332"/>
      <c r="AQ9" s="332"/>
      <c r="AR9" s="332"/>
      <c r="AS9" s="332"/>
      <c r="AT9" s="332"/>
      <c r="AU9" s="332"/>
      <c r="AV9" s="332"/>
      <c r="AW9" s="332"/>
    </row>
    <row r="10" spans="1:49" ht="13.5" customHeight="1" x14ac:dyDescent="0.25">
      <c r="A10" s="419"/>
      <c r="B10" s="415" t="str">
        <f t="shared" si="0"/>
        <v>May</v>
      </c>
      <c r="C10" s="954"/>
      <c r="D10" s="421" t="str">
        <f t="shared" ref="D10:D18" si="6">IF(D9="","",D9)</f>
        <v/>
      </c>
      <c r="E10" s="419"/>
      <c r="F10" s="415" t="str">
        <f t="shared" si="1"/>
        <v>May</v>
      </c>
      <c r="G10" s="418"/>
      <c r="H10" s="418" t="str">
        <f t="shared" si="2"/>
        <v/>
      </c>
      <c r="I10" s="332"/>
      <c r="J10" s="963"/>
      <c r="K10" s="963"/>
      <c r="L10" s="963"/>
      <c r="M10" s="963"/>
      <c r="N10" s="963"/>
      <c r="O10" s="437"/>
      <c r="P10" s="408"/>
      <c r="Q10" s="332"/>
      <c r="R10" s="938"/>
      <c r="S10" s="939"/>
      <c r="T10" s="332"/>
      <c r="U10" s="942"/>
      <c r="V10" s="338"/>
      <c r="W10" s="338">
        <f t="shared" si="3"/>
        <v>0</v>
      </c>
      <c r="X10" s="338">
        <f t="shared" si="4"/>
        <v>0</v>
      </c>
      <c r="Y10" s="338"/>
      <c r="Z10" s="338">
        <f t="shared" si="5"/>
        <v>0</v>
      </c>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row>
    <row r="11" spans="1:49" ht="13.5" customHeight="1" x14ac:dyDescent="0.25">
      <c r="A11" s="419"/>
      <c r="B11" s="415" t="str">
        <f t="shared" si="0"/>
        <v>Jun</v>
      </c>
      <c r="C11" s="954"/>
      <c r="D11" s="421" t="str">
        <f t="shared" si="6"/>
        <v/>
      </c>
      <c r="E11" s="419"/>
      <c r="F11" s="415" t="str">
        <f t="shared" si="1"/>
        <v>Jun</v>
      </c>
      <c r="G11" s="418"/>
      <c r="H11" s="418" t="str">
        <f t="shared" si="2"/>
        <v/>
      </c>
      <c r="I11" s="332"/>
      <c r="J11" s="963"/>
      <c r="K11" s="963"/>
      <c r="L11" s="963"/>
      <c r="M11" s="963"/>
      <c r="N11" s="963"/>
      <c r="O11" s="437"/>
      <c r="P11" s="408"/>
      <c r="Q11" s="332"/>
      <c r="R11" s="938" t="s">
        <v>624</v>
      </c>
      <c r="S11" s="939"/>
      <c r="T11" s="332"/>
      <c r="U11" s="942"/>
      <c r="V11" s="338"/>
      <c r="W11" s="338">
        <f t="shared" si="3"/>
        <v>0</v>
      </c>
      <c r="X11" s="338">
        <f t="shared" si="4"/>
        <v>0</v>
      </c>
      <c r="Y11" s="338"/>
      <c r="Z11" s="338">
        <f t="shared" si="5"/>
        <v>0</v>
      </c>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row>
    <row r="12" spans="1:49" ht="13.5" customHeight="1" x14ac:dyDescent="0.25">
      <c r="A12" s="419"/>
      <c r="B12" s="415" t="str">
        <f t="shared" si="0"/>
        <v>Jul</v>
      </c>
      <c r="C12" s="421"/>
      <c r="D12" s="421" t="str">
        <f t="shared" si="6"/>
        <v/>
      </c>
      <c r="E12" s="419"/>
      <c r="F12" s="415" t="str">
        <f t="shared" si="1"/>
        <v>Jul</v>
      </c>
      <c r="G12" s="418" t="str">
        <f>IF($G$5=1,U12,IF($G$5=2,V12,IF($G$5=3,Y12,IF($G$5=4,C12,""))))</f>
        <v/>
      </c>
      <c r="H12" s="418" t="str">
        <f t="shared" si="2"/>
        <v/>
      </c>
      <c r="I12" s="332"/>
      <c r="J12" s="963"/>
      <c r="K12" s="963"/>
      <c r="L12" s="963"/>
      <c r="M12" s="963"/>
      <c r="N12" s="963"/>
      <c r="O12" s="437"/>
      <c r="P12" s="408"/>
      <c r="Q12" s="332"/>
      <c r="R12" s="938"/>
      <c r="S12" s="939"/>
      <c r="T12" s="332"/>
      <c r="U12" s="338">
        <f>C12/4</f>
        <v>0</v>
      </c>
      <c r="V12" s="338">
        <f t="shared" ref="V12:V20" si="7">C12/2</f>
        <v>0</v>
      </c>
      <c r="W12" s="338">
        <f t="shared" si="3"/>
        <v>0</v>
      </c>
      <c r="X12" s="338">
        <f t="shared" si="4"/>
        <v>0</v>
      </c>
      <c r="Y12" s="338">
        <f>C12*3/4</f>
        <v>0</v>
      </c>
      <c r="Z12" s="338">
        <f t="shared" si="5"/>
        <v>0</v>
      </c>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row>
    <row r="13" spans="1:49" ht="13.5" customHeight="1" x14ac:dyDescent="0.25">
      <c r="A13" s="419"/>
      <c r="B13" s="415" t="str">
        <f t="shared" si="0"/>
        <v>Aug</v>
      </c>
      <c r="C13" s="422" t="str">
        <f>IF(C12="","",C12)</f>
        <v/>
      </c>
      <c r="D13" s="421" t="str">
        <f t="shared" si="6"/>
        <v/>
      </c>
      <c r="E13" s="419"/>
      <c r="F13" s="415" t="str">
        <f t="shared" si="1"/>
        <v>Aug</v>
      </c>
      <c r="G13" s="418" t="str">
        <f t="shared" ref="G13:G20" si="8">IF($G$5=1,U13,IF($G$5=2,V13,IF($G$5=3,Y13,IF($G$5=4,C13,""))))</f>
        <v/>
      </c>
      <c r="H13" s="418" t="str">
        <f t="shared" si="2"/>
        <v/>
      </c>
      <c r="I13" s="332"/>
      <c r="J13" s="963"/>
      <c r="K13" s="963"/>
      <c r="L13" s="963"/>
      <c r="M13" s="963"/>
      <c r="N13" s="963"/>
      <c r="O13" s="437"/>
      <c r="P13" s="408"/>
      <c r="Q13" s="332"/>
      <c r="R13" s="938" t="s">
        <v>625</v>
      </c>
      <c r="S13" s="939"/>
      <c r="T13" s="332"/>
      <c r="U13" s="338">
        <f>IF(C13="",0,C13/4)</f>
        <v>0</v>
      </c>
      <c r="V13" s="338">
        <f>IF(C13="",0,C13/2)</f>
        <v>0</v>
      </c>
      <c r="W13" s="338">
        <f t="shared" si="3"/>
        <v>0</v>
      </c>
      <c r="X13" s="338">
        <f t="shared" si="4"/>
        <v>0</v>
      </c>
      <c r="Y13" s="338">
        <f>IF(C13="",0,C13*3/4)</f>
        <v>0</v>
      </c>
      <c r="Z13" s="338">
        <f t="shared" si="5"/>
        <v>0</v>
      </c>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row>
    <row r="14" spans="1:49" ht="13.5" customHeight="1" x14ac:dyDescent="0.25">
      <c r="A14" s="419"/>
      <c r="B14" s="415" t="str">
        <f t="shared" si="0"/>
        <v>Sep</v>
      </c>
      <c r="C14" s="422" t="str">
        <f t="shared" ref="C14:C19" si="9">IF(C13="","",C13)</f>
        <v/>
      </c>
      <c r="D14" s="421" t="str">
        <f t="shared" si="6"/>
        <v/>
      </c>
      <c r="E14" s="419"/>
      <c r="F14" s="415" t="str">
        <f t="shared" si="1"/>
        <v>Sep</v>
      </c>
      <c r="G14" s="418" t="str">
        <f t="shared" si="8"/>
        <v/>
      </c>
      <c r="H14" s="418" t="str">
        <f t="shared" si="2"/>
        <v/>
      </c>
      <c r="I14" s="332"/>
      <c r="J14" s="963"/>
      <c r="K14" s="963"/>
      <c r="L14" s="963"/>
      <c r="M14" s="963"/>
      <c r="N14" s="963"/>
      <c r="O14" s="437"/>
      <c r="P14" s="408"/>
      <c r="Q14" s="332"/>
      <c r="R14" s="938"/>
      <c r="S14" s="939"/>
      <c r="T14" s="332"/>
      <c r="U14" s="338">
        <f t="shared" ref="U14:U19" si="10">IF(C14="",0,C14/4)</f>
        <v>0</v>
      </c>
      <c r="V14" s="338">
        <f t="shared" ref="V14:V19" si="11">IF(C14="",0,C14/2)</f>
        <v>0</v>
      </c>
      <c r="W14" s="338">
        <f t="shared" si="3"/>
        <v>0</v>
      </c>
      <c r="X14" s="338">
        <f t="shared" si="4"/>
        <v>0</v>
      </c>
      <c r="Y14" s="338">
        <f t="shared" ref="Y14:Y19" si="12">IF(C14="",0,C14*3/4)</f>
        <v>0</v>
      </c>
      <c r="Z14" s="338">
        <f t="shared" si="5"/>
        <v>0</v>
      </c>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row>
    <row r="15" spans="1:49" ht="13.5" customHeight="1" x14ac:dyDescent="0.25">
      <c r="A15" s="419"/>
      <c r="B15" s="415" t="str">
        <f t="shared" si="0"/>
        <v>Oct</v>
      </c>
      <c r="C15" s="422" t="str">
        <f t="shared" si="9"/>
        <v/>
      </c>
      <c r="D15" s="421" t="str">
        <f t="shared" si="6"/>
        <v/>
      </c>
      <c r="E15" s="419"/>
      <c r="F15" s="415" t="str">
        <f t="shared" si="1"/>
        <v>Oct</v>
      </c>
      <c r="G15" s="418" t="str">
        <f t="shared" si="8"/>
        <v/>
      </c>
      <c r="H15" s="418" t="str">
        <f t="shared" si="2"/>
        <v/>
      </c>
      <c r="I15" s="332"/>
      <c r="J15" s="963"/>
      <c r="K15" s="963"/>
      <c r="L15" s="963"/>
      <c r="M15" s="963"/>
      <c r="N15" s="963"/>
      <c r="O15" s="437"/>
      <c r="P15" s="408"/>
      <c r="Q15" s="332"/>
      <c r="R15" s="938" t="s">
        <v>627</v>
      </c>
      <c r="S15" s="939"/>
      <c r="T15" s="332"/>
      <c r="U15" s="338">
        <f t="shared" si="10"/>
        <v>0</v>
      </c>
      <c r="V15" s="338">
        <f t="shared" si="11"/>
        <v>0</v>
      </c>
      <c r="W15" s="338">
        <f t="shared" si="3"/>
        <v>0</v>
      </c>
      <c r="X15" s="338">
        <f t="shared" si="4"/>
        <v>0</v>
      </c>
      <c r="Y15" s="338">
        <f t="shared" si="12"/>
        <v>0</v>
      </c>
      <c r="Z15" s="338">
        <f t="shared" si="5"/>
        <v>0</v>
      </c>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row>
    <row r="16" spans="1:49" ht="13.5" customHeight="1" x14ac:dyDescent="0.25">
      <c r="A16" s="419"/>
      <c r="B16" s="415" t="str">
        <f t="shared" si="0"/>
        <v>Nov</v>
      </c>
      <c r="C16" s="422" t="str">
        <f t="shared" si="9"/>
        <v/>
      </c>
      <c r="D16" s="421" t="str">
        <f t="shared" si="6"/>
        <v/>
      </c>
      <c r="E16" s="419"/>
      <c r="F16" s="415" t="str">
        <f t="shared" si="1"/>
        <v>Nov</v>
      </c>
      <c r="G16" s="418" t="str">
        <f t="shared" si="8"/>
        <v/>
      </c>
      <c r="H16" s="418" t="str">
        <f t="shared" si="2"/>
        <v/>
      </c>
      <c r="I16" s="332"/>
      <c r="J16" s="963"/>
      <c r="K16" s="963"/>
      <c r="L16" s="963"/>
      <c r="M16" s="963"/>
      <c r="N16" s="963"/>
      <c r="O16" s="437"/>
      <c r="P16" s="408"/>
      <c r="Q16" s="332"/>
      <c r="R16" s="938"/>
      <c r="S16" s="939"/>
      <c r="T16" s="332"/>
      <c r="U16" s="338">
        <f t="shared" si="10"/>
        <v>0</v>
      </c>
      <c r="V16" s="338">
        <f t="shared" si="11"/>
        <v>0</v>
      </c>
      <c r="W16" s="338">
        <f t="shared" si="3"/>
        <v>0</v>
      </c>
      <c r="X16" s="338">
        <f t="shared" si="4"/>
        <v>0</v>
      </c>
      <c r="Y16" s="338">
        <f t="shared" si="12"/>
        <v>0</v>
      </c>
      <c r="Z16" s="338">
        <f t="shared" si="5"/>
        <v>0</v>
      </c>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row>
    <row r="17" spans="1:49" ht="13.5" customHeight="1" x14ac:dyDescent="0.25">
      <c r="A17" s="419"/>
      <c r="B17" s="415" t="str">
        <f t="shared" si="0"/>
        <v>Dec</v>
      </c>
      <c r="C17" s="422" t="str">
        <f t="shared" si="9"/>
        <v/>
      </c>
      <c r="D17" s="421" t="str">
        <f t="shared" si="6"/>
        <v/>
      </c>
      <c r="E17" s="419"/>
      <c r="F17" s="415" t="str">
        <f t="shared" si="1"/>
        <v>Dec</v>
      </c>
      <c r="G17" s="418" t="str">
        <f t="shared" si="8"/>
        <v/>
      </c>
      <c r="H17" s="418" t="str">
        <f t="shared" si="2"/>
        <v/>
      </c>
      <c r="I17" s="332"/>
      <c r="J17" s="963"/>
      <c r="K17" s="963"/>
      <c r="L17" s="963"/>
      <c r="M17" s="963"/>
      <c r="N17" s="963"/>
      <c r="O17" s="437"/>
      <c r="P17" s="408"/>
      <c r="Q17" s="332"/>
      <c r="R17" s="938" t="s">
        <v>628</v>
      </c>
      <c r="S17" s="939"/>
      <c r="T17" s="332"/>
      <c r="U17" s="338">
        <f t="shared" si="10"/>
        <v>0</v>
      </c>
      <c r="V17" s="338">
        <f t="shared" si="11"/>
        <v>0</v>
      </c>
      <c r="W17" s="338">
        <f t="shared" si="3"/>
        <v>0</v>
      </c>
      <c r="X17" s="338">
        <f t="shared" si="4"/>
        <v>0</v>
      </c>
      <c r="Y17" s="338">
        <f t="shared" si="12"/>
        <v>0</v>
      </c>
      <c r="Z17" s="338">
        <f t="shared" si="5"/>
        <v>0</v>
      </c>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row>
    <row r="18" spans="1:49" ht="13.5" customHeight="1" x14ac:dyDescent="0.25">
      <c r="A18" s="419"/>
      <c r="B18" s="415" t="str">
        <f t="shared" si="0"/>
        <v>Jan</v>
      </c>
      <c r="C18" s="422" t="str">
        <f t="shared" si="9"/>
        <v/>
      </c>
      <c r="D18" s="421" t="str">
        <f t="shared" si="6"/>
        <v/>
      </c>
      <c r="E18" s="419"/>
      <c r="F18" s="415" t="str">
        <f t="shared" si="1"/>
        <v>Jan</v>
      </c>
      <c r="G18" s="418" t="str">
        <f t="shared" si="8"/>
        <v/>
      </c>
      <c r="H18" s="418" t="str">
        <f t="shared" si="2"/>
        <v/>
      </c>
      <c r="I18" s="332"/>
      <c r="J18" s="332"/>
      <c r="K18" s="332"/>
      <c r="L18" s="332"/>
      <c r="M18" s="332"/>
      <c r="N18" s="332"/>
      <c r="O18" s="332"/>
      <c r="P18" s="408"/>
      <c r="Q18" s="332"/>
      <c r="R18" s="938"/>
      <c r="S18" s="939"/>
      <c r="T18" s="332"/>
      <c r="U18" s="338">
        <f t="shared" si="10"/>
        <v>0</v>
      </c>
      <c r="V18" s="338">
        <f t="shared" si="11"/>
        <v>0</v>
      </c>
      <c r="W18" s="338">
        <f t="shared" si="3"/>
        <v>0</v>
      </c>
      <c r="X18" s="338">
        <f t="shared" si="4"/>
        <v>0</v>
      </c>
      <c r="Y18" s="338">
        <f t="shared" si="12"/>
        <v>0</v>
      </c>
      <c r="Z18" s="338">
        <f t="shared" si="5"/>
        <v>0</v>
      </c>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row>
    <row r="19" spans="1:49" ht="13.5" customHeight="1" x14ac:dyDescent="0.25">
      <c r="A19" s="419"/>
      <c r="B19" s="415" t="str">
        <f t="shared" si="0"/>
        <v>Feb</v>
      </c>
      <c r="C19" s="422" t="str">
        <f t="shared" si="9"/>
        <v/>
      </c>
      <c r="D19" s="420"/>
      <c r="E19" s="419"/>
      <c r="F19" s="415" t="str">
        <f t="shared" si="1"/>
        <v>Feb</v>
      </c>
      <c r="G19" s="418" t="str">
        <f t="shared" si="8"/>
        <v/>
      </c>
      <c r="H19" s="418"/>
      <c r="I19" s="332"/>
      <c r="J19" s="332"/>
      <c r="K19" s="332"/>
      <c r="L19" s="332"/>
      <c r="M19" s="332"/>
      <c r="N19" s="332"/>
      <c r="O19" s="332"/>
      <c r="P19" s="408"/>
      <c r="Q19" s="332"/>
      <c r="R19" s="938" t="s">
        <v>629</v>
      </c>
      <c r="S19" s="939"/>
      <c r="T19" s="332"/>
      <c r="U19" s="338">
        <f t="shared" si="10"/>
        <v>0</v>
      </c>
      <c r="V19" s="338">
        <f t="shared" si="11"/>
        <v>0</v>
      </c>
      <c r="W19" s="338"/>
      <c r="X19" s="338"/>
      <c r="Y19" s="338">
        <f t="shared" si="12"/>
        <v>0</v>
      </c>
      <c r="Z19" s="338"/>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row>
    <row r="20" spans="1:49" ht="13.5" customHeight="1" x14ac:dyDescent="0.25">
      <c r="A20" s="419"/>
      <c r="B20" s="412" t="s">
        <v>653</v>
      </c>
      <c r="C20" s="422"/>
      <c r="D20" s="422"/>
      <c r="E20" s="419"/>
      <c r="F20" s="412" t="s">
        <v>653</v>
      </c>
      <c r="G20" s="418" t="str">
        <f t="shared" si="8"/>
        <v/>
      </c>
      <c r="H20" s="418" t="str">
        <f>IF($G$5=1,W20,IF($G$5=2,X20,IF($G$5=3,Z20,IF($G$5=4,D20,""))))</f>
        <v/>
      </c>
      <c r="I20" s="332"/>
      <c r="J20" s="332"/>
      <c r="K20" s="332"/>
      <c r="L20" s="332"/>
      <c r="M20" s="332"/>
      <c r="N20" s="332"/>
      <c r="O20" s="332"/>
      <c r="P20" s="408"/>
      <c r="Q20" s="332"/>
      <c r="R20" s="938"/>
      <c r="S20" s="939"/>
      <c r="T20" s="332"/>
      <c r="U20" s="338">
        <f t="shared" ref="U20" si="13">C20/4</f>
        <v>0</v>
      </c>
      <c r="V20" s="338">
        <f t="shared" si="7"/>
        <v>0</v>
      </c>
      <c r="W20" s="338">
        <f>D20/4</f>
        <v>0</v>
      </c>
      <c r="X20" s="338">
        <f>D20/2</f>
        <v>0</v>
      </c>
      <c r="Y20" s="338">
        <f>C20*3/4</f>
        <v>0</v>
      </c>
      <c r="Z20" s="338">
        <f>D20*3/4</f>
        <v>0</v>
      </c>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row>
    <row r="21" spans="1:49" ht="13.5" customHeight="1" x14ac:dyDescent="0.25">
      <c r="A21" s="419"/>
      <c r="B21" s="412" t="s">
        <v>654</v>
      </c>
      <c r="C21" s="420">
        <f>SUM(C12:C20)</f>
        <v>0</v>
      </c>
      <c r="D21" s="420">
        <f>SUM(D8:D20)</f>
        <v>0</v>
      </c>
      <c r="E21" s="419"/>
      <c r="F21" s="412" t="s">
        <v>3</v>
      </c>
      <c r="G21" s="418">
        <f>IF(S25="",ROUNDDOWN(W25,0),S25)</f>
        <v>0</v>
      </c>
      <c r="H21" s="418">
        <f>IF(S27="",ROUNDDOWN(X25,0),S27)</f>
        <v>0</v>
      </c>
      <c r="I21" s="332"/>
      <c r="J21" s="332"/>
      <c r="K21" s="332"/>
      <c r="L21" s="332"/>
      <c r="M21" s="332"/>
      <c r="N21" s="332"/>
      <c r="O21" s="332"/>
      <c r="P21" s="408"/>
      <c r="Q21" s="332"/>
      <c r="R21" s="938" t="s">
        <v>515</v>
      </c>
      <c r="S21" s="939"/>
      <c r="T21" s="940"/>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row>
    <row r="22" spans="1:49" ht="7.5" customHeight="1" x14ac:dyDescent="0.25">
      <c r="A22" s="332"/>
      <c r="B22" s="332"/>
      <c r="C22" s="332"/>
      <c r="D22" s="332"/>
      <c r="E22" s="332"/>
      <c r="F22" s="332"/>
      <c r="G22" s="332"/>
      <c r="H22" s="332"/>
      <c r="I22" s="409"/>
      <c r="J22" s="409"/>
      <c r="K22" s="409"/>
      <c r="L22" s="409"/>
      <c r="M22" s="409"/>
      <c r="N22" s="409"/>
      <c r="O22" s="409"/>
      <c r="P22" s="410"/>
      <c r="Q22" s="332"/>
      <c r="R22" s="938"/>
      <c r="S22" s="939"/>
      <c r="T22" s="940"/>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row>
    <row r="23" spans="1:49" ht="12.75" customHeight="1" x14ac:dyDescent="0.25">
      <c r="A23" s="951" t="s">
        <v>656</v>
      </c>
      <c r="B23" s="951"/>
      <c r="C23" s="951"/>
      <c r="D23" s="951"/>
      <c r="E23" s="951"/>
      <c r="F23" s="951"/>
      <c r="G23" s="951"/>
      <c r="H23" s="951"/>
      <c r="I23" s="951"/>
      <c r="J23" s="951"/>
      <c r="K23" s="951"/>
      <c r="L23" s="951"/>
      <c r="M23" s="951"/>
      <c r="N23" s="951"/>
      <c r="O23" s="951"/>
      <c r="P23" s="951"/>
      <c r="Q23" s="332"/>
      <c r="R23" s="938"/>
      <c r="S23" s="939"/>
      <c r="T23" s="940"/>
      <c r="U23" s="332"/>
      <c r="V23" s="332"/>
      <c r="W23" s="933" t="s">
        <v>3</v>
      </c>
      <c r="X23" s="933"/>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row>
    <row r="24" spans="1:49" ht="18" customHeight="1" x14ac:dyDescent="0.25">
      <c r="A24" s="412" t="s">
        <v>54</v>
      </c>
      <c r="B24" s="423" t="s">
        <v>622</v>
      </c>
      <c r="C24" s="423" t="s">
        <v>623</v>
      </c>
      <c r="D24" s="423" t="s">
        <v>624</v>
      </c>
      <c r="E24" s="424" t="s">
        <v>625</v>
      </c>
      <c r="F24" s="423" t="s">
        <v>627</v>
      </c>
      <c r="G24" s="423" t="s">
        <v>628</v>
      </c>
      <c r="H24" s="423" t="s">
        <v>629</v>
      </c>
      <c r="I24" s="423" t="s">
        <v>515</v>
      </c>
      <c r="J24" s="423" t="s">
        <v>692</v>
      </c>
      <c r="K24" s="423" t="s">
        <v>722</v>
      </c>
      <c r="L24" s="423" t="s">
        <v>729</v>
      </c>
      <c r="M24" s="423" t="s">
        <v>870</v>
      </c>
      <c r="N24" s="423" t="s">
        <v>1085</v>
      </c>
      <c r="O24" s="423" t="s">
        <v>1138</v>
      </c>
      <c r="P24" s="415" t="s">
        <v>658</v>
      </c>
      <c r="Q24" s="332"/>
      <c r="R24" s="934" t="s">
        <v>692</v>
      </c>
      <c r="S24" s="936"/>
      <c r="T24" s="940"/>
      <c r="U24" s="332"/>
      <c r="V24" s="332" t="s">
        <v>626</v>
      </c>
      <c r="W24" s="332" t="s">
        <v>628</v>
      </c>
      <c r="X24" s="332" t="s">
        <v>629</v>
      </c>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row>
    <row r="25" spans="1:49" ht="12.75" customHeight="1" x14ac:dyDescent="0.25">
      <c r="A25" s="415" t="str">
        <f>IF(DATA!$T$25="same month.","Apr","Mar")</f>
        <v>Mar</v>
      </c>
      <c r="B25" s="422"/>
      <c r="C25" s="422"/>
      <c r="D25" s="422"/>
      <c r="E25" s="422"/>
      <c r="F25" s="422"/>
      <c r="G25" s="422"/>
      <c r="H25" s="422"/>
      <c r="I25" s="422"/>
      <c r="J25" s="422"/>
      <c r="K25" s="422"/>
      <c r="L25" s="422"/>
      <c r="M25" s="422"/>
      <c r="N25" s="422"/>
      <c r="O25" s="422"/>
      <c r="P25" s="420">
        <f>SUM(B25:O25)</f>
        <v>0</v>
      </c>
      <c r="Q25" s="332"/>
      <c r="R25" s="935"/>
      <c r="S25" s="937"/>
      <c r="T25" s="940"/>
      <c r="U25" s="332"/>
      <c r="V25" s="332" t="s">
        <v>652</v>
      </c>
      <c r="W25" s="332">
        <f>SUM(G12:G20)</f>
        <v>0</v>
      </c>
      <c r="X25" s="332">
        <f>SUM(H8:H20)</f>
        <v>0</v>
      </c>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row>
    <row r="26" spans="1:49" ht="14.25" customHeight="1" x14ac:dyDescent="0.25">
      <c r="A26" s="415" t="str">
        <f>IF(DATA!$T$25="same month.","May","Apr")</f>
        <v>Apr</v>
      </c>
      <c r="B26" s="422"/>
      <c r="C26" s="422"/>
      <c r="D26" s="422"/>
      <c r="E26" s="422"/>
      <c r="F26" s="422"/>
      <c r="G26" s="422"/>
      <c r="H26" s="422"/>
      <c r="I26" s="422"/>
      <c r="J26" s="422"/>
      <c r="K26" s="422"/>
      <c r="L26" s="422"/>
      <c r="M26" s="422"/>
      <c r="N26" s="422"/>
      <c r="O26" s="422"/>
      <c r="P26" s="420">
        <f t="shared" ref="P26:P37" si="14">SUM(B26:O26)</f>
        <v>0</v>
      </c>
      <c r="Q26" s="332"/>
      <c r="R26" s="934" t="s">
        <v>722</v>
      </c>
      <c r="S26" s="936"/>
      <c r="T26" s="940"/>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row>
    <row r="27" spans="1:49" ht="12.75" customHeight="1" x14ac:dyDescent="0.25">
      <c r="A27" s="415" t="str">
        <f>IF(DATA!$T$25="same month.","Jun","May")</f>
        <v>May</v>
      </c>
      <c r="B27" s="422"/>
      <c r="C27" s="422"/>
      <c r="D27" s="422"/>
      <c r="E27" s="422"/>
      <c r="F27" s="422"/>
      <c r="G27" s="422"/>
      <c r="H27" s="422"/>
      <c r="I27" s="422"/>
      <c r="J27" s="422"/>
      <c r="K27" s="422"/>
      <c r="L27" s="422"/>
      <c r="M27" s="422"/>
      <c r="N27" s="422"/>
      <c r="O27" s="422"/>
      <c r="P27" s="420">
        <f t="shared" si="14"/>
        <v>0</v>
      </c>
      <c r="Q27" s="332"/>
      <c r="R27" s="935"/>
      <c r="S27" s="937"/>
      <c r="T27" s="940"/>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row>
    <row r="28" spans="1:49" ht="12.75" customHeight="1" x14ac:dyDescent="0.25">
      <c r="A28" s="415" t="str">
        <f>IF(DATA!$T$25="same month.","Jul","Jun")</f>
        <v>Jun</v>
      </c>
      <c r="B28" s="422"/>
      <c r="C28" s="422"/>
      <c r="D28" s="422"/>
      <c r="E28" s="422"/>
      <c r="F28" s="422"/>
      <c r="G28" s="422"/>
      <c r="H28" s="422"/>
      <c r="I28" s="422"/>
      <c r="J28" s="422"/>
      <c r="K28" s="422"/>
      <c r="L28" s="422"/>
      <c r="M28" s="422"/>
      <c r="N28" s="422"/>
      <c r="O28" s="422"/>
      <c r="P28" s="420">
        <f t="shared" si="14"/>
        <v>0</v>
      </c>
      <c r="Q28" s="332"/>
      <c r="R28" s="934" t="s">
        <v>729</v>
      </c>
      <c r="S28" s="936"/>
      <c r="T28" s="940"/>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row>
    <row r="29" spans="1:49" ht="12.75" customHeight="1" x14ac:dyDescent="0.25">
      <c r="A29" s="415" t="str">
        <f>IF(DATA!$T$25="same month.","Aug","Jul")</f>
        <v>Jul</v>
      </c>
      <c r="B29" s="422"/>
      <c r="C29" s="422"/>
      <c r="D29" s="422"/>
      <c r="E29" s="422"/>
      <c r="F29" s="422"/>
      <c r="G29" s="422"/>
      <c r="H29" s="422"/>
      <c r="I29" s="422"/>
      <c r="J29" s="422"/>
      <c r="K29" s="422"/>
      <c r="L29" s="422"/>
      <c r="M29" s="422"/>
      <c r="N29" s="422"/>
      <c r="O29" s="422"/>
      <c r="P29" s="420">
        <f t="shared" si="14"/>
        <v>0</v>
      </c>
      <c r="Q29" s="332"/>
      <c r="R29" s="935"/>
      <c r="S29" s="937"/>
      <c r="T29" s="941"/>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row>
    <row r="30" spans="1:49" ht="12.75" customHeight="1" x14ac:dyDescent="0.25">
      <c r="A30" s="415" t="str">
        <f>IF(DATA!$T$25="same month.","Sep","Aug")</f>
        <v>Aug</v>
      </c>
      <c r="B30" s="422"/>
      <c r="C30" s="422"/>
      <c r="D30" s="422"/>
      <c r="E30" s="422"/>
      <c r="F30" s="422"/>
      <c r="G30" s="422"/>
      <c r="H30" s="422"/>
      <c r="I30" s="422"/>
      <c r="J30" s="422"/>
      <c r="K30" s="422"/>
      <c r="L30" s="422"/>
      <c r="M30" s="422"/>
      <c r="N30" s="422"/>
      <c r="O30" s="422"/>
      <c r="P30" s="420">
        <f t="shared" si="14"/>
        <v>0</v>
      </c>
      <c r="Q30" s="332"/>
      <c r="R30" s="934" t="s">
        <v>870</v>
      </c>
      <c r="S30" s="936"/>
      <c r="T30" s="964" t="s">
        <v>1029</v>
      </c>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row>
    <row r="31" spans="1:49" ht="12.75" customHeight="1" x14ac:dyDescent="0.25">
      <c r="A31" s="415" t="str">
        <f>IF(DATA!$T$25="same month.","Oct","Sep")</f>
        <v>Sep</v>
      </c>
      <c r="B31" s="422"/>
      <c r="C31" s="422"/>
      <c r="D31" s="422"/>
      <c r="E31" s="422"/>
      <c r="F31" s="422"/>
      <c r="G31" s="422"/>
      <c r="H31" s="422"/>
      <c r="I31" s="422"/>
      <c r="J31" s="422"/>
      <c r="K31" s="422"/>
      <c r="L31" s="422"/>
      <c r="M31" s="422"/>
      <c r="N31" s="422"/>
      <c r="O31" s="422"/>
      <c r="P31" s="420">
        <f t="shared" si="14"/>
        <v>0</v>
      </c>
      <c r="Q31" s="332"/>
      <c r="R31" s="935"/>
      <c r="S31" s="937"/>
      <c r="T31" s="965"/>
      <c r="U31" s="332" t="s">
        <v>1029</v>
      </c>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row>
    <row r="32" spans="1:49" ht="12.75" customHeight="1" x14ac:dyDescent="0.25">
      <c r="A32" s="415" t="str">
        <f>IF(DATA!$T$25="same month.","Nov","Oct")</f>
        <v>Oct</v>
      </c>
      <c r="B32" s="422"/>
      <c r="C32" s="422"/>
      <c r="D32" s="422"/>
      <c r="E32" s="422"/>
      <c r="F32" s="422"/>
      <c r="G32" s="422"/>
      <c r="H32" s="422"/>
      <c r="I32" s="422"/>
      <c r="J32" s="422"/>
      <c r="K32" s="422"/>
      <c r="L32" s="422"/>
      <c r="M32" s="422"/>
      <c r="N32" s="422"/>
      <c r="O32" s="422"/>
      <c r="P32" s="420">
        <f t="shared" si="14"/>
        <v>0</v>
      </c>
      <c r="Q32" s="332"/>
      <c r="R32" s="934" t="s">
        <v>1085</v>
      </c>
      <c r="S32" s="936"/>
      <c r="T32" s="964" t="s">
        <v>1029</v>
      </c>
      <c r="U32" s="332" t="s">
        <v>1028</v>
      </c>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row>
    <row r="33" spans="1:49" ht="12.75" customHeight="1" x14ac:dyDescent="0.25">
      <c r="A33" s="415" t="str">
        <f>IF(DATA!$T$25="same month.","Dec","Nov")</f>
        <v>Nov</v>
      </c>
      <c r="B33" s="422"/>
      <c r="C33" s="422"/>
      <c r="D33" s="422"/>
      <c r="E33" s="422"/>
      <c r="F33" s="422"/>
      <c r="G33" s="422"/>
      <c r="H33" s="422"/>
      <c r="I33" s="422"/>
      <c r="J33" s="422"/>
      <c r="K33" s="422"/>
      <c r="L33" s="422"/>
      <c r="M33" s="422"/>
      <c r="N33" s="422"/>
      <c r="O33" s="422"/>
      <c r="P33" s="420">
        <f t="shared" si="14"/>
        <v>0</v>
      </c>
      <c r="Q33" s="332"/>
      <c r="R33" s="935"/>
      <c r="S33" s="937"/>
      <c r="T33" s="965"/>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row>
    <row r="34" spans="1:49" ht="12.75" customHeight="1" x14ac:dyDescent="0.25">
      <c r="A34" s="415" t="str">
        <f>IF(DATA!$T$25="same month.","Jan","Dec")</f>
        <v>Dec</v>
      </c>
      <c r="B34" s="422"/>
      <c r="C34" s="422"/>
      <c r="D34" s="422"/>
      <c r="E34" s="422"/>
      <c r="F34" s="422"/>
      <c r="G34" s="422"/>
      <c r="H34" s="422"/>
      <c r="I34" s="422"/>
      <c r="J34" s="422"/>
      <c r="K34" s="422"/>
      <c r="L34" s="422"/>
      <c r="M34" s="422"/>
      <c r="N34" s="422"/>
      <c r="O34" s="422"/>
      <c r="P34" s="420">
        <f t="shared" si="14"/>
        <v>0</v>
      </c>
      <c r="Q34" s="332"/>
      <c r="R34" s="934" t="s">
        <v>1138</v>
      </c>
      <c r="S34" s="936"/>
      <c r="T34" s="964" t="s">
        <v>1029</v>
      </c>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row>
    <row r="35" spans="1:49" ht="12.75" customHeight="1" x14ac:dyDescent="0.25">
      <c r="A35" s="415" t="str">
        <f>IF(DATA!$T$25="same month.","Feb","Jan")</f>
        <v>Jan</v>
      </c>
      <c r="B35" s="422"/>
      <c r="C35" s="422"/>
      <c r="D35" s="422"/>
      <c r="E35" s="422"/>
      <c r="F35" s="422"/>
      <c r="G35" s="422"/>
      <c r="H35" s="422"/>
      <c r="I35" s="422"/>
      <c r="J35" s="422"/>
      <c r="K35" s="422"/>
      <c r="L35" s="422"/>
      <c r="M35" s="422"/>
      <c r="N35" s="422"/>
      <c r="O35" s="422"/>
      <c r="P35" s="420">
        <f t="shared" si="14"/>
        <v>0</v>
      </c>
      <c r="Q35" s="332"/>
      <c r="R35" s="935"/>
      <c r="S35" s="937"/>
      <c r="T35" s="965"/>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row>
    <row r="36" spans="1:49" ht="12.75" customHeight="1" x14ac:dyDescent="0.25">
      <c r="A36" s="415" t="str">
        <f>IF(DATA!$T$25="same month.","Mar","Feb")</f>
        <v>Feb</v>
      </c>
      <c r="B36" s="422"/>
      <c r="C36" s="422"/>
      <c r="D36" s="422"/>
      <c r="E36" s="422"/>
      <c r="F36" s="422"/>
      <c r="G36" s="422"/>
      <c r="H36" s="422"/>
      <c r="I36" s="422"/>
      <c r="J36" s="422"/>
      <c r="K36" s="422"/>
      <c r="L36" s="422"/>
      <c r="M36" s="422"/>
      <c r="N36" s="422"/>
      <c r="O36" s="422"/>
      <c r="P36" s="420">
        <f t="shared" si="14"/>
        <v>0</v>
      </c>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row>
    <row r="37" spans="1:49" ht="12.75" customHeight="1" x14ac:dyDescent="0.25">
      <c r="A37" s="412" t="s">
        <v>653</v>
      </c>
      <c r="B37" s="422"/>
      <c r="C37" s="422"/>
      <c r="D37" s="422"/>
      <c r="E37" s="422"/>
      <c r="F37" s="422"/>
      <c r="G37" s="422"/>
      <c r="H37" s="422"/>
      <c r="I37" s="422"/>
      <c r="J37" s="422"/>
      <c r="K37" s="422"/>
      <c r="L37" s="422"/>
      <c r="M37" s="422"/>
      <c r="N37" s="422"/>
      <c r="O37" s="422"/>
      <c r="P37" s="420">
        <f t="shared" si="14"/>
        <v>0</v>
      </c>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row>
    <row r="38" spans="1:49" ht="12.75" customHeight="1" x14ac:dyDescent="0.25">
      <c r="A38" s="412" t="s">
        <v>654</v>
      </c>
      <c r="B38" s="420">
        <f>SUM(B25:B37)</f>
        <v>0</v>
      </c>
      <c r="C38" s="420">
        <f t="shared" ref="C38:P38" si="15">SUM(C25:C37)</f>
        <v>0</v>
      </c>
      <c r="D38" s="420">
        <f t="shared" si="15"/>
        <v>0</v>
      </c>
      <c r="E38" s="420">
        <f t="shared" si="15"/>
        <v>0</v>
      </c>
      <c r="F38" s="420">
        <f t="shared" si="15"/>
        <v>0</v>
      </c>
      <c r="G38" s="420">
        <f t="shared" si="15"/>
        <v>0</v>
      </c>
      <c r="H38" s="420">
        <f t="shared" si="15"/>
        <v>0</v>
      </c>
      <c r="I38" s="420">
        <f t="shared" si="15"/>
        <v>0</v>
      </c>
      <c r="J38" s="420">
        <f t="shared" si="15"/>
        <v>0</v>
      </c>
      <c r="K38" s="420">
        <f t="shared" si="15"/>
        <v>0</v>
      </c>
      <c r="L38" s="420">
        <f t="shared" si="15"/>
        <v>0</v>
      </c>
      <c r="M38" s="420">
        <f t="shared" si="15"/>
        <v>0</v>
      </c>
      <c r="N38" s="420">
        <f t="shared" si="15"/>
        <v>0</v>
      </c>
      <c r="O38" s="420">
        <f t="shared" si="15"/>
        <v>0</v>
      </c>
      <c r="P38" s="420">
        <f t="shared" si="15"/>
        <v>0</v>
      </c>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row>
    <row r="39" spans="1:49" ht="8.25" customHeight="1" x14ac:dyDescent="0.25">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row>
    <row r="40" spans="1:49" ht="12.75" customHeight="1" x14ac:dyDescent="0.25">
      <c r="A40" s="951" t="s">
        <v>657</v>
      </c>
      <c r="B40" s="951"/>
      <c r="C40" s="951"/>
      <c r="D40" s="951"/>
      <c r="E40" s="951"/>
      <c r="F40" s="951"/>
      <c r="G40" s="951"/>
      <c r="H40" s="951"/>
      <c r="I40" s="951"/>
      <c r="J40" s="951"/>
      <c r="K40" s="951"/>
      <c r="L40" s="951"/>
      <c r="M40" s="951"/>
      <c r="N40" s="951"/>
      <c r="O40" s="951"/>
      <c r="P40" s="951"/>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row>
    <row r="41" spans="1:49" ht="12.75" customHeight="1" x14ac:dyDescent="0.25">
      <c r="A41" s="412" t="s">
        <v>54</v>
      </c>
      <c r="B41" s="423" t="s">
        <v>622</v>
      </c>
      <c r="C41" s="423" t="s">
        <v>623</v>
      </c>
      <c r="D41" s="423" t="s">
        <v>624</v>
      </c>
      <c r="E41" s="424" t="s">
        <v>625</v>
      </c>
      <c r="F41" s="423" t="s">
        <v>627</v>
      </c>
      <c r="G41" s="423" t="s">
        <v>628</v>
      </c>
      <c r="H41" s="423" t="s">
        <v>629</v>
      </c>
      <c r="I41" s="423" t="s">
        <v>515</v>
      </c>
      <c r="J41" s="423" t="s">
        <v>692</v>
      </c>
      <c r="K41" s="423" t="s">
        <v>722</v>
      </c>
      <c r="L41" s="423" t="s">
        <v>729</v>
      </c>
      <c r="M41" s="423" t="s">
        <v>870</v>
      </c>
      <c r="N41" s="423" t="s">
        <v>1085</v>
      </c>
      <c r="O41" s="423" t="s">
        <v>1138</v>
      </c>
      <c r="P41" s="415" t="s">
        <v>658</v>
      </c>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row>
    <row r="42" spans="1:49" ht="12.75" customHeight="1" x14ac:dyDescent="0.25">
      <c r="A42" s="415" t="str">
        <f>A25</f>
        <v>Mar</v>
      </c>
      <c r="B42" s="422"/>
      <c r="C42" s="422"/>
      <c r="D42" s="422"/>
      <c r="E42" s="422"/>
      <c r="F42" s="422"/>
      <c r="G42" s="422"/>
      <c r="H42" s="422"/>
      <c r="I42" s="422"/>
      <c r="J42" s="422"/>
      <c r="K42" s="422"/>
      <c r="L42" s="422"/>
      <c r="M42" s="422"/>
      <c r="N42" s="422"/>
      <c r="O42" s="422"/>
      <c r="P42" s="420">
        <f>SUM(B42:O42)</f>
        <v>0</v>
      </c>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row>
    <row r="43" spans="1:49" ht="12.75" customHeight="1" x14ac:dyDescent="0.25">
      <c r="A43" s="415" t="str">
        <f t="shared" ref="A43:A53" si="16">A26</f>
        <v>Apr</v>
      </c>
      <c r="B43" s="422"/>
      <c r="C43" s="422"/>
      <c r="D43" s="422"/>
      <c r="E43" s="422"/>
      <c r="F43" s="422"/>
      <c r="G43" s="422"/>
      <c r="H43" s="422"/>
      <c r="I43" s="422"/>
      <c r="J43" s="422"/>
      <c r="K43" s="422"/>
      <c r="L43" s="422"/>
      <c r="M43" s="422"/>
      <c r="N43" s="422"/>
      <c r="O43" s="422"/>
      <c r="P43" s="420">
        <f t="shared" ref="P43:P54" si="17">SUM(B43:O43)</f>
        <v>0</v>
      </c>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row>
    <row r="44" spans="1:49" ht="12.75" customHeight="1" x14ac:dyDescent="0.25">
      <c r="A44" s="415" t="str">
        <f t="shared" si="16"/>
        <v>May</v>
      </c>
      <c r="B44" s="422"/>
      <c r="C44" s="422"/>
      <c r="D44" s="422"/>
      <c r="E44" s="422"/>
      <c r="F44" s="422"/>
      <c r="G44" s="422"/>
      <c r="H44" s="422"/>
      <c r="I44" s="422"/>
      <c r="J44" s="422"/>
      <c r="K44" s="422"/>
      <c r="L44" s="422"/>
      <c r="M44" s="422"/>
      <c r="N44" s="422"/>
      <c r="O44" s="422"/>
      <c r="P44" s="420">
        <f t="shared" si="17"/>
        <v>0</v>
      </c>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row>
    <row r="45" spans="1:49" ht="12.75" customHeight="1" x14ac:dyDescent="0.25">
      <c r="A45" s="415" t="str">
        <f t="shared" si="16"/>
        <v>Jun</v>
      </c>
      <c r="B45" s="422"/>
      <c r="C45" s="422"/>
      <c r="D45" s="422"/>
      <c r="E45" s="422"/>
      <c r="F45" s="422"/>
      <c r="G45" s="422"/>
      <c r="H45" s="422"/>
      <c r="I45" s="422"/>
      <c r="J45" s="422"/>
      <c r="K45" s="422"/>
      <c r="L45" s="422"/>
      <c r="M45" s="422"/>
      <c r="N45" s="422"/>
      <c r="O45" s="422"/>
      <c r="P45" s="420">
        <f t="shared" si="17"/>
        <v>0</v>
      </c>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row>
    <row r="46" spans="1:49" ht="12.75" customHeight="1" x14ac:dyDescent="0.25">
      <c r="A46" s="415" t="str">
        <f t="shared" si="16"/>
        <v>Jul</v>
      </c>
      <c r="B46" s="422"/>
      <c r="C46" s="422"/>
      <c r="D46" s="422"/>
      <c r="E46" s="422"/>
      <c r="F46" s="422"/>
      <c r="G46" s="422"/>
      <c r="H46" s="422"/>
      <c r="I46" s="422"/>
      <c r="J46" s="422"/>
      <c r="K46" s="422"/>
      <c r="L46" s="422"/>
      <c r="M46" s="422"/>
      <c r="N46" s="422"/>
      <c r="O46" s="422"/>
      <c r="P46" s="420">
        <f t="shared" si="17"/>
        <v>0</v>
      </c>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row>
    <row r="47" spans="1:49" ht="12.75" customHeight="1" x14ac:dyDescent="0.25">
      <c r="A47" s="415" t="str">
        <f t="shared" si="16"/>
        <v>Aug</v>
      </c>
      <c r="B47" s="422"/>
      <c r="C47" s="422"/>
      <c r="D47" s="422"/>
      <c r="E47" s="422"/>
      <c r="F47" s="422"/>
      <c r="G47" s="422"/>
      <c r="H47" s="422"/>
      <c r="I47" s="422"/>
      <c r="J47" s="422"/>
      <c r="K47" s="422"/>
      <c r="L47" s="422"/>
      <c r="M47" s="422"/>
      <c r="N47" s="422"/>
      <c r="O47" s="422"/>
      <c r="P47" s="420">
        <f t="shared" si="17"/>
        <v>0</v>
      </c>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row>
    <row r="48" spans="1:49" ht="12.75" customHeight="1" x14ac:dyDescent="0.25">
      <c r="A48" s="415" t="str">
        <f t="shared" si="16"/>
        <v>Sep</v>
      </c>
      <c r="B48" s="422"/>
      <c r="C48" s="422"/>
      <c r="D48" s="422"/>
      <c r="E48" s="422"/>
      <c r="F48" s="422"/>
      <c r="G48" s="422"/>
      <c r="H48" s="422"/>
      <c r="I48" s="422"/>
      <c r="J48" s="422"/>
      <c r="K48" s="422"/>
      <c r="L48" s="422"/>
      <c r="M48" s="422"/>
      <c r="N48" s="422"/>
      <c r="O48" s="422"/>
      <c r="P48" s="420">
        <f t="shared" si="17"/>
        <v>0</v>
      </c>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row>
    <row r="49" spans="1:49" ht="12.75" customHeight="1" x14ac:dyDescent="0.25">
      <c r="A49" s="415" t="str">
        <f t="shared" si="16"/>
        <v>Oct</v>
      </c>
      <c r="B49" s="422"/>
      <c r="C49" s="422"/>
      <c r="D49" s="422"/>
      <c r="E49" s="422"/>
      <c r="F49" s="422"/>
      <c r="G49" s="422"/>
      <c r="H49" s="422"/>
      <c r="I49" s="422"/>
      <c r="J49" s="422"/>
      <c r="K49" s="422"/>
      <c r="L49" s="422"/>
      <c r="M49" s="422"/>
      <c r="N49" s="422"/>
      <c r="O49" s="422"/>
      <c r="P49" s="420">
        <f t="shared" si="17"/>
        <v>0</v>
      </c>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row>
    <row r="50" spans="1:49" ht="12.75" customHeight="1" x14ac:dyDescent="0.25">
      <c r="A50" s="415" t="str">
        <f t="shared" si="16"/>
        <v>Nov</v>
      </c>
      <c r="B50" s="422"/>
      <c r="C50" s="422"/>
      <c r="D50" s="422"/>
      <c r="E50" s="422"/>
      <c r="F50" s="422"/>
      <c r="G50" s="422"/>
      <c r="H50" s="422"/>
      <c r="I50" s="422"/>
      <c r="J50" s="422"/>
      <c r="K50" s="422"/>
      <c r="L50" s="422"/>
      <c r="M50" s="422"/>
      <c r="N50" s="422"/>
      <c r="O50" s="422"/>
      <c r="P50" s="420">
        <f t="shared" si="17"/>
        <v>0</v>
      </c>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row>
    <row r="51" spans="1:49" ht="12.75" customHeight="1" x14ac:dyDescent="0.25">
      <c r="A51" s="415" t="str">
        <f t="shared" si="16"/>
        <v>Dec</v>
      </c>
      <c r="B51" s="422"/>
      <c r="C51" s="422"/>
      <c r="D51" s="422"/>
      <c r="E51" s="422"/>
      <c r="F51" s="422"/>
      <c r="G51" s="422"/>
      <c r="H51" s="422"/>
      <c r="I51" s="422"/>
      <c r="J51" s="422"/>
      <c r="K51" s="422"/>
      <c r="L51" s="422"/>
      <c r="M51" s="422"/>
      <c r="N51" s="422"/>
      <c r="O51" s="422"/>
      <c r="P51" s="420">
        <f t="shared" si="17"/>
        <v>0</v>
      </c>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row>
    <row r="52" spans="1:49" ht="12.75" customHeight="1" x14ac:dyDescent="0.25">
      <c r="A52" s="415" t="str">
        <f t="shared" si="16"/>
        <v>Jan</v>
      </c>
      <c r="B52" s="422"/>
      <c r="C52" s="422"/>
      <c r="D52" s="422"/>
      <c r="E52" s="422"/>
      <c r="F52" s="422"/>
      <c r="G52" s="422"/>
      <c r="H52" s="422"/>
      <c r="I52" s="422"/>
      <c r="J52" s="422"/>
      <c r="K52" s="422"/>
      <c r="L52" s="422"/>
      <c r="M52" s="422"/>
      <c r="N52" s="422"/>
      <c r="O52" s="422"/>
      <c r="P52" s="420">
        <f t="shared" si="17"/>
        <v>0</v>
      </c>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row>
    <row r="53" spans="1:49" ht="12.75" customHeight="1" x14ac:dyDescent="0.25">
      <c r="A53" s="415" t="str">
        <f t="shared" si="16"/>
        <v>Feb</v>
      </c>
      <c r="B53" s="422"/>
      <c r="C53" s="422"/>
      <c r="D53" s="422"/>
      <c r="E53" s="422"/>
      <c r="F53" s="422"/>
      <c r="G53" s="422"/>
      <c r="H53" s="422"/>
      <c r="I53" s="422"/>
      <c r="J53" s="422"/>
      <c r="K53" s="422"/>
      <c r="L53" s="422"/>
      <c r="M53" s="422"/>
      <c r="N53" s="422"/>
      <c r="O53" s="422"/>
      <c r="P53" s="420">
        <f t="shared" si="17"/>
        <v>0</v>
      </c>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row>
    <row r="54" spans="1:49" ht="12.75" customHeight="1" x14ac:dyDescent="0.25">
      <c r="A54" s="412" t="s">
        <v>653</v>
      </c>
      <c r="B54" s="422"/>
      <c r="C54" s="422"/>
      <c r="D54" s="422"/>
      <c r="E54" s="422"/>
      <c r="F54" s="422"/>
      <c r="G54" s="422"/>
      <c r="H54" s="422"/>
      <c r="I54" s="422"/>
      <c r="J54" s="422"/>
      <c r="K54" s="422"/>
      <c r="L54" s="422"/>
      <c r="M54" s="422"/>
      <c r="N54" s="422"/>
      <c r="O54" s="422"/>
      <c r="P54" s="420">
        <f t="shared" si="17"/>
        <v>0</v>
      </c>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row>
    <row r="55" spans="1:49" ht="12.75" customHeight="1" x14ac:dyDescent="0.25">
      <c r="A55" s="412" t="s">
        <v>654</v>
      </c>
      <c r="B55" s="420">
        <f>SUM(B42:B54)</f>
        <v>0</v>
      </c>
      <c r="C55" s="420">
        <f t="shared" ref="C55:P55" si="18">SUM(C42:C54)</f>
        <v>0</v>
      </c>
      <c r="D55" s="420">
        <f t="shared" si="18"/>
        <v>0</v>
      </c>
      <c r="E55" s="420">
        <f t="shared" si="18"/>
        <v>0</v>
      </c>
      <c r="F55" s="420">
        <f t="shared" si="18"/>
        <v>0</v>
      </c>
      <c r="G55" s="420">
        <f t="shared" si="18"/>
        <v>0</v>
      </c>
      <c r="H55" s="420">
        <f t="shared" si="18"/>
        <v>0</v>
      </c>
      <c r="I55" s="420">
        <f t="shared" si="18"/>
        <v>0</v>
      </c>
      <c r="J55" s="420">
        <f t="shared" si="18"/>
        <v>0</v>
      </c>
      <c r="K55" s="420">
        <f t="shared" si="18"/>
        <v>0</v>
      </c>
      <c r="L55" s="420">
        <f t="shared" si="18"/>
        <v>0</v>
      </c>
      <c r="M55" s="420">
        <f t="shared" si="18"/>
        <v>0</v>
      </c>
      <c r="N55" s="420">
        <f t="shared" si="18"/>
        <v>0</v>
      </c>
      <c r="O55" s="420">
        <f t="shared" si="18"/>
        <v>0</v>
      </c>
      <c r="P55" s="420">
        <f t="shared" si="18"/>
        <v>0</v>
      </c>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row>
    <row r="56" spans="1:49" x14ac:dyDescent="0.25">
      <c r="A56" s="425" t="s">
        <v>666</v>
      </c>
      <c r="B56" s="426">
        <f>B38+B55</f>
        <v>0</v>
      </c>
      <c r="C56" s="426">
        <f t="shared" ref="C56:F56" si="19">C38+C55</f>
        <v>0</v>
      </c>
      <c r="D56" s="426">
        <f t="shared" si="19"/>
        <v>0</v>
      </c>
      <c r="E56" s="426">
        <f t="shared" si="19"/>
        <v>0</v>
      </c>
      <c r="F56" s="426">
        <f t="shared" si="19"/>
        <v>0</v>
      </c>
      <c r="G56" s="426">
        <f>G38+G55</f>
        <v>0</v>
      </c>
      <c r="H56" s="426">
        <f>H38+H55</f>
        <v>0</v>
      </c>
      <c r="I56" s="426">
        <f t="shared" ref="I56:K56" si="20">I38+I55</f>
        <v>0</v>
      </c>
      <c r="J56" s="426">
        <f t="shared" si="20"/>
        <v>0</v>
      </c>
      <c r="K56" s="426">
        <f t="shared" si="20"/>
        <v>0</v>
      </c>
      <c r="L56" s="426">
        <f>L38+L55+G21</f>
        <v>0</v>
      </c>
      <c r="M56" s="426">
        <f>M38+M55+H21</f>
        <v>0</v>
      </c>
      <c r="N56" s="426">
        <f>N38+N55</f>
        <v>0</v>
      </c>
      <c r="O56" s="426">
        <f>O38+O55</f>
        <v>0</v>
      </c>
      <c r="P56" s="426">
        <f>SUM(B56:O56)</f>
        <v>0</v>
      </c>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row>
    <row r="57" spans="1:49" x14ac:dyDescent="0.25">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row>
    <row r="58" spans="1:49" x14ac:dyDescent="0.25">
      <c r="A58" s="332"/>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row>
    <row r="59" spans="1:49" x14ac:dyDescent="0.25">
      <c r="A59" s="332"/>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row>
    <row r="60" spans="1:49" x14ac:dyDescent="0.25">
      <c r="A60" s="332"/>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row>
    <row r="61" spans="1:49" x14ac:dyDescent="0.25">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row>
    <row r="62" spans="1:49" x14ac:dyDescent="0.25">
      <c r="A62" s="332"/>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row>
    <row r="63" spans="1:49" x14ac:dyDescent="0.25">
      <c r="A63" s="332"/>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row>
    <row r="64" spans="1:49" x14ac:dyDescent="0.25">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row>
    <row r="65" spans="1:49" x14ac:dyDescent="0.25">
      <c r="A65" s="332"/>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row>
    <row r="66" spans="1:49" x14ac:dyDescent="0.25">
      <c r="A66" s="332"/>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row>
    <row r="67" spans="1:49" x14ac:dyDescent="0.25">
      <c r="A67" s="332"/>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row>
    <row r="68" spans="1:49" x14ac:dyDescent="0.25">
      <c r="A68" s="332"/>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row>
    <row r="69" spans="1:49" x14ac:dyDescent="0.25">
      <c r="A69" s="332"/>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row>
    <row r="70" spans="1:49" x14ac:dyDescent="0.25">
      <c r="A70" s="332"/>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row>
    <row r="71" spans="1:49" x14ac:dyDescent="0.25">
      <c r="A71" s="332"/>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row>
    <row r="72" spans="1:49" x14ac:dyDescent="0.25">
      <c r="A72" s="332"/>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row>
    <row r="73" spans="1:49" x14ac:dyDescent="0.25">
      <c r="A73" s="332"/>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row>
    <row r="74" spans="1:49" x14ac:dyDescent="0.25">
      <c r="A74" s="332"/>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row>
    <row r="75" spans="1:49" x14ac:dyDescent="0.25">
      <c r="A75" s="332"/>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row>
    <row r="76" spans="1:49" x14ac:dyDescent="0.25">
      <c r="A76" s="332"/>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row>
    <row r="77" spans="1:49" x14ac:dyDescent="0.25">
      <c r="A77" s="332"/>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row>
    <row r="78" spans="1:49" x14ac:dyDescent="0.25">
      <c r="A78" s="332"/>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row>
    <row r="79" spans="1:49" x14ac:dyDescent="0.25">
      <c r="A79" s="332"/>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row>
    <row r="80" spans="1:49" x14ac:dyDescent="0.25">
      <c r="A80" s="332"/>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row>
    <row r="81" spans="1:49" x14ac:dyDescent="0.25">
      <c r="A81" s="332"/>
      <c r="B81" s="332"/>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row>
    <row r="82" spans="1:49" x14ac:dyDescent="0.25">
      <c r="A82" s="332"/>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2"/>
      <c r="AQ82" s="332"/>
      <c r="AR82" s="332"/>
      <c r="AS82" s="332"/>
      <c r="AT82" s="332"/>
      <c r="AU82" s="332"/>
      <c r="AV82" s="332"/>
      <c r="AW82" s="332"/>
    </row>
    <row r="83" spans="1:49" x14ac:dyDescent="0.25">
      <c r="A83" s="332"/>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row>
    <row r="84" spans="1:49" x14ac:dyDescent="0.25">
      <c r="A84" s="332"/>
      <c r="B84" s="332"/>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row>
    <row r="85" spans="1:49" x14ac:dyDescent="0.25">
      <c r="A85" s="332"/>
      <c r="B85" s="332"/>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row>
    <row r="86" spans="1:49" x14ac:dyDescent="0.25">
      <c r="A86" s="332"/>
      <c r="B86" s="332"/>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row>
    <row r="87" spans="1:49" x14ac:dyDescent="0.25">
      <c r="A87" s="332"/>
      <c r="B87" s="332"/>
      <c r="C87" s="332"/>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row>
    <row r="88" spans="1:49" x14ac:dyDescent="0.25">
      <c r="A88" s="332"/>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row>
    <row r="89" spans="1:49" x14ac:dyDescent="0.25">
      <c r="A89" s="332"/>
      <c r="B89" s="33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row>
    <row r="90" spans="1:49" x14ac:dyDescent="0.25">
      <c r="A90" s="332"/>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row>
    <row r="91" spans="1:49" x14ac:dyDescent="0.25">
      <c r="A91" s="332"/>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row>
    <row r="92" spans="1:49" x14ac:dyDescent="0.25">
      <c r="A92" s="332"/>
      <c r="B92" s="332"/>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row>
    <row r="93" spans="1:49" x14ac:dyDescent="0.25">
      <c r="A93" s="332"/>
      <c r="B93" s="332"/>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row>
    <row r="94" spans="1:49" x14ac:dyDescent="0.25">
      <c r="A94" s="332"/>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row>
    <row r="95" spans="1:49" x14ac:dyDescent="0.25">
      <c r="A95" s="332"/>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row>
    <row r="96" spans="1:49" x14ac:dyDescent="0.25">
      <c r="A96" s="332"/>
      <c r="B96" s="332"/>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row>
    <row r="97" spans="1:49" x14ac:dyDescent="0.25">
      <c r="A97" s="332"/>
      <c r="B97" s="332"/>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row>
    <row r="98" spans="1:49" x14ac:dyDescent="0.25">
      <c r="A98" s="332"/>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row>
    <row r="99" spans="1:49" x14ac:dyDescent="0.25">
      <c r="A99" s="332"/>
      <c r="B99" s="332"/>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332"/>
      <c r="AR99" s="332"/>
      <c r="AS99" s="332"/>
      <c r="AT99" s="332"/>
      <c r="AU99" s="332"/>
      <c r="AV99" s="332"/>
      <c r="AW99" s="332"/>
    </row>
    <row r="100" spans="1:49" x14ac:dyDescent="0.25">
      <c r="A100" s="332"/>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row>
    <row r="101" spans="1:49" x14ac:dyDescent="0.25">
      <c r="A101" s="332"/>
      <c r="B101" s="332"/>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row>
    <row r="102" spans="1:49" x14ac:dyDescent="0.25">
      <c r="A102" s="332"/>
      <c r="B102" s="332"/>
      <c r="C102" s="332"/>
      <c r="D102" s="332"/>
      <c r="E102" s="332"/>
      <c r="F102" s="332"/>
      <c r="G102" s="332"/>
      <c r="H102" s="332"/>
      <c r="I102" s="332"/>
      <c r="J102" s="332"/>
      <c r="K102" s="332"/>
      <c r="L102" s="332"/>
      <c r="M102" s="332"/>
      <c r="N102" s="332"/>
      <c r="O102" s="332"/>
      <c r="P102" s="332"/>
      <c r="Q102" s="332"/>
    </row>
  </sheetData>
  <sheetProtection algorithmName="SHA-512" hashValue="ezz13oRuegbWV2mLkPlf2eK2gxX4+e1k56sKEayiVbBtuXAJvcwnXms4L+1sufHGH8wzu4nrSHgrvPEz3sXqZw==" saltValue="6CFihs32wtC2dfdwyuvWeA==" spinCount="100000" sheet="1" selectLockedCells="1"/>
  <mergeCells count="49">
    <mergeCell ref="R34:R35"/>
    <mergeCell ref="S34:S35"/>
    <mergeCell ref="T34:T35"/>
    <mergeCell ref="R32:R33"/>
    <mergeCell ref="S32:S33"/>
    <mergeCell ref="T32:T33"/>
    <mergeCell ref="T30:T31"/>
    <mergeCell ref="R30:R31"/>
    <mergeCell ref="S30:S31"/>
    <mergeCell ref="R26:R27"/>
    <mergeCell ref="R28:R29"/>
    <mergeCell ref="S28:S29"/>
    <mergeCell ref="S26:S27"/>
    <mergeCell ref="A2:S2"/>
    <mergeCell ref="E1:S1"/>
    <mergeCell ref="A23:P23"/>
    <mergeCell ref="R13:R14"/>
    <mergeCell ref="S13:S14"/>
    <mergeCell ref="R15:R16"/>
    <mergeCell ref="S15:S16"/>
    <mergeCell ref="R17:R18"/>
    <mergeCell ref="S17:S18"/>
    <mergeCell ref="R4:S6"/>
    <mergeCell ref="J7:N17"/>
    <mergeCell ref="A40:P40"/>
    <mergeCell ref="F6:H6"/>
    <mergeCell ref="G5:H5"/>
    <mergeCell ref="B6:D6"/>
    <mergeCell ref="C8:C11"/>
    <mergeCell ref="U8:U11"/>
    <mergeCell ref="A3:P3"/>
    <mergeCell ref="A4:B4"/>
    <mergeCell ref="C4:F4"/>
    <mergeCell ref="H4:P4"/>
    <mergeCell ref="A5:F5"/>
    <mergeCell ref="R7:R8"/>
    <mergeCell ref="S7:S8"/>
    <mergeCell ref="R9:R10"/>
    <mergeCell ref="S9:S10"/>
    <mergeCell ref="R11:R12"/>
    <mergeCell ref="S11:S12"/>
    <mergeCell ref="W23:X23"/>
    <mergeCell ref="R24:R25"/>
    <mergeCell ref="S24:S25"/>
    <mergeCell ref="R19:R20"/>
    <mergeCell ref="S19:S20"/>
    <mergeCell ref="R21:R23"/>
    <mergeCell ref="S21:S23"/>
    <mergeCell ref="T21:T29"/>
  </mergeCells>
  <phoneticPr fontId="81" type="noConversion"/>
  <dataValidations count="4">
    <dataValidation type="list" allowBlank="1" showDropDown="1" showInputMessage="1" showErrorMessage="1" sqref="Q11" xr:uid="{00000000-0002-0000-0A00-000000000000}">
      <formula1>$T$4:$T$4</formula1>
    </dataValidation>
    <dataValidation type="list" allowBlank="1" showInputMessage="1" showErrorMessage="1" sqref="G5:H5" xr:uid="{00000000-0002-0000-0A00-000001000000}">
      <formula1>$V$2:$V$6</formula1>
    </dataValidation>
    <dataValidation type="list" allowBlank="1" showInputMessage="1" showErrorMessage="1" sqref="S3" xr:uid="{00000000-0002-0000-0A00-000002000000}">
      <formula1>$V$24:$V$25</formula1>
    </dataValidation>
    <dataValidation type="list" allowBlank="1" showInputMessage="1" showErrorMessage="1" sqref="T30:T35" xr:uid="{00000000-0002-0000-0A00-000003000000}">
      <formula1>$U$31:$U$32</formula1>
    </dataValidation>
  </dataValidations>
  <printOptions horizontalCentered="1" verticalCentered="1"/>
  <pageMargins left="0.25" right="0.25" top="0.75" bottom="0.75" header="0.3" footer="0.3"/>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AL206"/>
  <sheetViews>
    <sheetView workbookViewId="0">
      <selection activeCell="C6" sqref="C6"/>
    </sheetView>
  </sheetViews>
  <sheetFormatPr defaultRowHeight="15" x14ac:dyDescent="0.25"/>
  <cols>
    <col min="1" max="1" width="5" customWidth="1"/>
    <col min="2" max="2" width="52.28515625" customWidth="1"/>
    <col min="3" max="3" width="49.85546875" customWidth="1"/>
  </cols>
  <sheetData>
    <row r="1" spans="1:38" ht="15.75" x14ac:dyDescent="0.25">
      <c r="A1" s="967" t="s">
        <v>580</v>
      </c>
      <c r="B1" s="967"/>
      <c r="C1" s="967"/>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15.75" x14ac:dyDescent="0.25">
      <c r="A2" s="968" t="s">
        <v>1139</v>
      </c>
      <c r="B2" s="968"/>
      <c r="C2" s="96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5.75" x14ac:dyDescent="0.25">
      <c r="A3" s="968" t="s">
        <v>1024</v>
      </c>
      <c r="B3" s="968"/>
      <c r="C3" s="96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5.75" x14ac:dyDescent="0.25">
      <c r="A4" s="968" t="s">
        <v>581</v>
      </c>
      <c r="B4" s="968"/>
      <c r="C4" s="968"/>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x14ac:dyDescent="0.25">
      <c r="A5" s="119" t="s">
        <v>582</v>
      </c>
      <c r="B5" s="119" t="s">
        <v>583</v>
      </c>
      <c r="C5" s="145" t="str">
        <f>CONCATENATE(": ",DATA!C4)</f>
        <v xml:space="preserve">: </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38" x14ac:dyDescent="0.25">
      <c r="A6" s="119"/>
      <c r="B6" s="119"/>
      <c r="C6" s="400"/>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38" x14ac:dyDescent="0.25">
      <c r="A7" s="119"/>
      <c r="B7" s="119"/>
      <c r="C7" s="400"/>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row>
    <row r="8" spans="1:38" x14ac:dyDescent="0.25">
      <c r="A8" s="119"/>
      <c r="B8" s="119"/>
      <c r="C8" s="400"/>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row>
    <row r="9" spans="1:38" x14ac:dyDescent="0.25">
      <c r="A9" s="119"/>
      <c r="B9" s="119"/>
      <c r="C9" s="400"/>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38" x14ac:dyDescent="0.25">
      <c r="A10" s="119"/>
      <c r="B10" s="119"/>
      <c r="C10" s="400"/>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row>
    <row r="11" spans="1:38" x14ac:dyDescent="0.25">
      <c r="A11" s="119" t="s">
        <v>14</v>
      </c>
      <c r="B11" s="119" t="s">
        <v>584</v>
      </c>
      <c r="C11" s="234" t="str">
        <f>CONCATENATE(":  ",DATA!L5)</f>
        <v xml:space="preserve">:  </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row>
    <row r="12" spans="1:38" x14ac:dyDescent="0.25">
      <c r="A12" s="119" t="s">
        <v>21</v>
      </c>
      <c r="B12" s="119" t="s">
        <v>585</v>
      </c>
      <c r="C12" s="25" t="s">
        <v>586</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row>
    <row r="13" spans="1:38" x14ac:dyDescent="0.25">
      <c r="A13" s="119"/>
      <c r="B13" s="969" t="s">
        <v>587</v>
      </c>
      <c r="C13" s="96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row>
    <row r="14" spans="1:38" x14ac:dyDescent="0.25">
      <c r="A14" s="119"/>
      <c r="B14" s="969" t="s">
        <v>1140</v>
      </c>
      <c r="C14" s="96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row>
    <row r="15" spans="1:38" x14ac:dyDescent="0.25">
      <c r="A15" s="119" t="s">
        <v>588</v>
      </c>
      <c r="B15" s="119" t="s">
        <v>589</v>
      </c>
      <c r="C15" s="11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row>
    <row r="16" spans="1:38" ht="18.75" x14ac:dyDescent="0.3">
      <c r="A16" s="119"/>
      <c r="B16" s="119" t="s">
        <v>590</v>
      </c>
      <c r="C16" s="235">
        <f>'10E Entry'!P56</f>
        <v>0</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row>
    <row r="17" spans="1:38" ht="18.75" x14ac:dyDescent="0.3">
      <c r="A17" s="119"/>
      <c r="B17" s="119" t="s">
        <v>591</v>
      </c>
      <c r="C17" s="236"/>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row>
    <row r="18" spans="1:38" x14ac:dyDescent="0.25">
      <c r="A18" s="119"/>
      <c r="B18" s="119" t="s">
        <v>592</v>
      </c>
      <c r="C18" s="11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row>
    <row r="19" spans="1:38" x14ac:dyDescent="0.25">
      <c r="A19" s="119"/>
      <c r="B19" s="119" t="s">
        <v>593</v>
      </c>
      <c r="C19" s="233" t="s">
        <v>594</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row>
    <row r="20" spans="1:38" x14ac:dyDescent="0.25">
      <c r="A20" s="119"/>
      <c r="B20" s="119" t="s">
        <v>595</v>
      </c>
      <c r="C20" s="11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row>
    <row r="21" spans="1:38" x14ac:dyDescent="0.25">
      <c r="A21" s="119"/>
      <c r="B21" s="119" t="s">
        <v>596</v>
      </c>
      <c r="C21" s="11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row>
    <row r="22" spans="1:38" x14ac:dyDescent="0.25">
      <c r="A22" s="119"/>
      <c r="B22" s="119" t="s">
        <v>597</v>
      </c>
      <c r="C22" s="11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row>
    <row r="23" spans="1:38" x14ac:dyDescent="0.25">
      <c r="A23" s="119"/>
      <c r="B23" s="119" t="s">
        <v>598</v>
      </c>
      <c r="C23" s="11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38" x14ac:dyDescent="0.25">
      <c r="A24" s="119"/>
      <c r="B24" s="119" t="s">
        <v>599</v>
      </c>
      <c r="C24" s="11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38" x14ac:dyDescent="0.25">
      <c r="A25" s="119"/>
      <c r="B25" s="119" t="s">
        <v>600</v>
      </c>
      <c r="C25" s="119" t="s">
        <v>601</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38" x14ac:dyDescent="0.25">
      <c r="A26" s="119"/>
      <c r="B26" s="119" t="s">
        <v>602</v>
      </c>
      <c r="C26" s="11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38" x14ac:dyDescent="0.25">
      <c r="A27" s="119"/>
      <c r="B27" s="119" t="s">
        <v>603</v>
      </c>
      <c r="C27" s="119" t="s">
        <v>604</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38" x14ac:dyDescent="0.25">
      <c r="A28" s="119" t="s">
        <v>605</v>
      </c>
      <c r="B28" s="119" t="s">
        <v>606</v>
      </c>
      <c r="C28" s="11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38" x14ac:dyDescent="0.25">
      <c r="A29" s="119"/>
      <c r="B29" s="119" t="s">
        <v>607</v>
      </c>
      <c r="C29" s="119" t="s">
        <v>608</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38" x14ac:dyDescent="0.25">
      <c r="A30" s="233"/>
      <c r="B30" s="233"/>
      <c r="C30" s="233" t="s">
        <v>609</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8" x14ac:dyDescent="0.25">
      <c r="A31" s="233"/>
      <c r="B31" s="233"/>
      <c r="C31" s="23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8" x14ac:dyDescent="0.25">
      <c r="A32" s="119" t="s">
        <v>610</v>
      </c>
      <c r="B32" s="119"/>
      <c r="C32" s="11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1:38" x14ac:dyDescent="0.25">
      <c r="A33" s="966" t="s">
        <v>611</v>
      </c>
      <c r="B33" s="966"/>
      <c r="C33" s="966"/>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1:38" x14ac:dyDescent="0.25">
      <c r="A34" s="966" t="s">
        <v>612</v>
      </c>
      <c r="B34" s="966"/>
      <c r="C34" s="966"/>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1:38" x14ac:dyDescent="0.25">
      <c r="A35" s="119"/>
      <c r="B35" s="119"/>
      <c r="C35" s="11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38" x14ac:dyDescent="0.25">
      <c r="A36" s="119"/>
      <c r="B36" s="119" t="s">
        <v>44</v>
      </c>
      <c r="C36" s="11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38" x14ac:dyDescent="0.25">
      <c r="A37" s="119"/>
      <c r="B37" s="119" t="s">
        <v>45</v>
      </c>
      <c r="C37" s="233" t="s">
        <v>613</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38" x14ac:dyDescent="0.25">
      <c r="A38" s="119"/>
      <c r="B38" s="119"/>
      <c r="C38" s="11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38" x14ac:dyDescent="0.2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38"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38" x14ac:dyDescent="0.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38" x14ac:dyDescent="0.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8" x14ac:dyDescent="0.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8"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8" x14ac:dyDescent="0.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8"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8" x14ac:dyDescent="0.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8"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1:38"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1:38"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row>
    <row r="52" spans="1:38"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row>
    <row r="53" spans="1:38"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row>
    <row r="54" spans="1:38"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1:38"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1:38"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38"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pans="1:38"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1:38"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row r="60" spans="1:38"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row>
    <row r="61" spans="1:38"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row>
    <row r="62" spans="1:38"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row>
    <row r="63" spans="1:38"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38"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38"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38"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38"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38"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38"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38"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38"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38"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38"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38"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38"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38"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38"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38"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38"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38"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38"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38"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38"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38"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38"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38"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38"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38"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38"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38"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38"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38"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38"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38"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38"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38"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38"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38"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38"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38"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38"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38"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row r="108" spans="1:38"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row>
    <row r="109" spans="1:38"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row>
    <row r="110" spans="1:38"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row>
    <row r="111" spans="1:38"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row>
    <row r="112" spans="1:38"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row>
    <row r="113" spans="1:38"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row>
    <row r="125" spans="1:38" x14ac:dyDescent="0.25">
      <c r="A125" s="82"/>
      <c r="B125" s="82"/>
      <c r="C125" s="82"/>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x14ac:dyDescent="0.25">
      <c r="A126" s="82"/>
      <c r="B126" s="82"/>
      <c r="C126" s="82"/>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row>
    <row r="127" spans="1:38" x14ac:dyDescent="0.25">
      <c r="A127" s="82"/>
      <c r="B127" s="82"/>
      <c r="C127" s="82"/>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row>
    <row r="128" spans="1:38" x14ac:dyDescent="0.25">
      <c r="A128" s="82"/>
      <c r="B128" s="82"/>
      <c r="C128" s="82"/>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x14ac:dyDescent="0.25">
      <c r="A129" s="82"/>
      <c r="B129" s="82"/>
      <c r="C129" s="82"/>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x14ac:dyDescent="0.25">
      <c r="A130" s="82"/>
      <c r="B130" s="82"/>
      <c r="C130" s="82"/>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1:38" x14ac:dyDescent="0.25">
      <c r="A131" s="82"/>
      <c r="B131" s="82"/>
      <c r="C131" s="82"/>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1:38" x14ac:dyDescent="0.25">
      <c r="A132" s="82"/>
      <c r="B132" s="82"/>
      <c r="C132" s="82"/>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1:38" x14ac:dyDescent="0.25">
      <c r="A133" s="82"/>
      <c r="B133" s="82"/>
      <c r="C133" s="82"/>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1:38" x14ac:dyDescent="0.25">
      <c r="A134" s="82"/>
      <c r="B134" s="82"/>
      <c r="C134" s="82"/>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1:38" x14ac:dyDescent="0.25">
      <c r="A135" s="82"/>
      <c r="B135" s="82"/>
      <c r="C135" s="82"/>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1:38" x14ac:dyDescent="0.25">
      <c r="A136" s="82"/>
      <c r="B136" s="82"/>
      <c r="C136" s="82"/>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1:38" x14ac:dyDescent="0.25">
      <c r="A137" s="82"/>
      <c r="B137" s="82"/>
      <c r="C137" s="82"/>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1:38" x14ac:dyDescent="0.25">
      <c r="A138" s="82"/>
      <c r="B138" s="82"/>
      <c r="C138" s="82"/>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1:38" x14ac:dyDescent="0.25">
      <c r="A139" s="82"/>
      <c r="B139" s="82"/>
      <c r="C139" s="82"/>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1:38" x14ac:dyDescent="0.25">
      <c r="A140" s="82"/>
      <c r="B140" s="82"/>
      <c r="C140" s="82"/>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1:38" x14ac:dyDescent="0.25">
      <c r="A141" s="82"/>
      <c r="B141" s="82"/>
      <c r="C141" s="82"/>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row r="142" spans="1:38" x14ac:dyDescent="0.25">
      <c r="A142" s="82"/>
      <c r="B142" s="82"/>
      <c r="C142" s="82"/>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row>
    <row r="143" spans="1:38" x14ac:dyDescent="0.25">
      <c r="A143" s="82"/>
      <c r="B143" s="82"/>
      <c r="C143" s="82"/>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row>
    <row r="144" spans="1:38" x14ac:dyDescent="0.25">
      <c r="A144" s="82"/>
      <c r="B144" s="82"/>
      <c r="C144" s="82"/>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row>
    <row r="145" spans="1:38" x14ac:dyDescent="0.25">
      <c r="A145" s="82"/>
      <c r="B145" s="82"/>
      <c r="C145" s="82"/>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row>
    <row r="146" spans="1:38" x14ac:dyDescent="0.25">
      <c r="A146" s="82"/>
      <c r="B146" s="82"/>
      <c r="C146" s="82"/>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row>
    <row r="147" spans="1:38" x14ac:dyDescent="0.25">
      <c r="A147" s="82"/>
      <c r="B147" s="82"/>
      <c r="C147" s="82"/>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row>
    <row r="148" spans="1:38" x14ac:dyDescent="0.25">
      <c r="A148" s="82"/>
      <c r="B148" s="82"/>
      <c r="C148" s="82"/>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row>
    <row r="149" spans="1:38" x14ac:dyDescent="0.25">
      <c r="A149" s="82"/>
      <c r="B149" s="82"/>
      <c r="C149" s="82"/>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row>
    <row r="150" spans="1:38" x14ac:dyDescent="0.25">
      <c r="A150" s="82"/>
      <c r="B150" s="82"/>
      <c r="C150" s="82"/>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row>
    <row r="151" spans="1:38" x14ac:dyDescent="0.25">
      <c r="A151" s="82"/>
      <c r="B151" s="82"/>
      <c r="C151" s="82"/>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row>
    <row r="152" spans="1:38" x14ac:dyDescent="0.25">
      <c r="A152" s="82"/>
      <c r="B152" s="82"/>
      <c r="C152" s="82"/>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row>
    <row r="153" spans="1:38" x14ac:dyDescent="0.25">
      <c r="A153" s="82"/>
      <c r="B153" s="82"/>
      <c r="C153" s="82"/>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row>
    <row r="154" spans="1:38" x14ac:dyDescent="0.25">
      <c r="A154" s="82"/>
      <c r="B154" s="82"/>
      <c r="C154" s="82"/>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row>
    <row r="155" spans="1:38" x14ac:dyDescent="0.25">
      <c r="A155" s="82"/>
      <c r="B155" s="82"/>
      <c r="C155" s="82"/>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row>
    <row r="156" spans="1:38" x14ac:dyDescent="0.25">
      <c r="A156" s="82"/>
      <c r="B156" s="82"/>
      <c r="C156" s="82"/>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row>
    <row r="157" spans="1:38" x14ac:dyDescent="0.25">
      <c r="A157" s="82"/>
      <c r="B157" s="82"/>
      <c r="C157" s="82"/>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row>
    <row r="158" spans="1:38" x14ac:dyDescent="0.25">
      <c r="A158" s="82"/>
      <c r="B158" s="82"/>
      <c r="C158" s="82"/>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row>
    <row r="159" spans="1:38" x14ac:dyDescent="0.25">
      <c r="A159" s="82"/>
      <c r="B159" s="82"/>
      <c r="C159" s="82"/>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row>
    <row r="160" spans="1:38" x14ac:dyDescent="0.25">
      <c r="A160" s="82"/>
      <c r="B160" s="82"/>
      <c r="C160" s="82"/>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row>
    <row r="161" spans="1:38" x14ac:dyDescent="0.25">
      <c r="A161" s="82"/>
      <c r="B161" s="82"/>
      <c r="C161" s="82"/>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row>
    <row r="162" spans="1:38" x14ac:dyDescent="0.25">
      <c r="A162" s="82"/>
      <c r="B162" s="82"/>
      <c r="C162" s="82"/>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row>
    <row r="163" spans="1:38" x14ac:dyDescent="0.25">
      <c r="A163" s="82"/>
      <c r="B163" s="82"/>
      <c r="C163" s="82"/>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row>
    <row r="164" spans="1:38" x14ac:dyDescent="0.25">
      <c r="A164" s="82"/>
      <c r="B164" s="82"/>
      <c r="C164" s="82"/>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row>
    <row r="165" spans="1:38" x14ac:dyDescent="0.25">
      <c r="A165" s="82"/>
      <c r="B165" s="82"/>
      <c r="C165" s="82"/>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row>
    <row r="166" spans="1:38" x14ac:dyDescent="0.25">
      <c r="A166" s="82"/>
      <c r="B166" s="82"/>
      <c r="C166" s="82"/>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row>
    <row r="167" spans="1:38" x14ac:dyDescent="0.25">
      <c r="A167" s="82"/>
      <c r="B167" s="82"/>
      <c r="C167" s="82"/>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row>
    <row r="168" spans="1:38" x14ac:dyDescent="0.25">
      <c r="A168" s="82"/>
      <c r="B168" s="82"/>
      <c r="C168" s="82"/>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row>
    <row r="169" spans="1:38" x14ac:dyDescent="0.25">
      <c r="A169" s="82"/>
      <c r="B169" s="82"/>
      <c r="C169" s="82"/>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row>
    <row r="170" spans="1:38" x14ac:dyDescent="0.25">
      <c r="A170" s="82"/>
      <c r="B170" s="82"/>
      <c r="C170" s="82"/>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row>
    <row r="171" spans="1:38" x14ac:dyDescent="0.25">
      <c r="A171" s="82"/>
      <c r="B171" s="82"/>
      <c r="C171" s="82"/>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row>
    <row r="172" spans="1:38" x14ac:dyDescent="0.25">
      <c r="A172" s="82"/>
      <c r="B172" s="82"/>
      <c r="C172" s="82"/>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row>
    <row r="173" spans="1:38" x14ac:dyDescent="0.25">
      <c r="A173" s="82"/>
      <c r="B173" s="82"/>
      <c r="C173" s="82"/>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row>
    <row r="174" spans="1:38" x14ac:dyDescent="0.25">
      <c r="A174" s="82"/>
      <c r="B174" s="82"/>
      <c r="C174" s="82"/>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row>
    <row r="175" spans="1:38" x14ac:dyDescent="0.25">
      <c r="A175" s="82"/>
      <c r="B175" s="82"/>
      <c r="C175" s="82"/>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row>
    <row r="176" spans="1:38" x14ac:dyDescent="0.25">
      <c r="A176" s="82"/>
      <c r="B176" s="82"/>
      <c r="C176" s="82"/>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row>
    <row r="177" spans="1:12" x14ac:dyDescent="0.25">
      <c r="A177" s="82"/>
      <c r="B177" s="82"/>
      <c r="C177" s="82"/>
      <c r="D177" s="82"/>
      <c r="E177" s="82"/>
      <c r="F177" s="82"/>
      <c r="G177" s="82"/>
      <c r="H177" s="82"/>
      <c r="I177" s="82"/>
      <c r="J177" s="82"/>
      <c r="K177" s="82"/>
      <c r="L177" s="82"/>
    </row>
    <row r="178" spans="1:12" x14ac:dyDescent="0.25">
      <c r="A178" s="82"/>
      <c r="B178" s="82"/>
      <c r="C178" s="82"/>
      <c r="D178" s="82"/>
      <c r="E178" s="82"/>
      <c r="F178" s="82"/>
      <c r="G178" s="82"/>
      <c r="H178" s="82"/>
      <c r="I178" s="82"/>
      <c r="J178" s="82"/>
      <c r="K178" s="82"/>
      <c r="L178" s="82"/>
    </row>
    <row r="179" spans="1:12" x14ac:dyDescent="0.25">
      <c r="A179" s="82"/>
      <c r="B179" s="82"/>
      <c r="C179" s="82"/>
      <c r="D179" s="82"/>
      <c r="E179" s="82"/>
      <c r="F179" s="82"/>
      <c r="G179" s="82"/>
      <c r="H179" s="82"/>
      <c r="I179" s="82"/>
      <c r="J179" s="82"/>
      <c r="K179" s="82"/>
      <c r="L179" s="82"/>
    </row>
    <row r="180" spans="1:12" x14ac:dyDescent="0.25">
      <c r="A180" s="82"/>
      <c r="B180" s="82"/>
      <c r="C180" s="82"/>
      <c r="D180" s="82"/>
      <c r="E180" s="82"/>
      <c r="F180" s="82"/>
      <c r="G180" s="82"/>
      <c r="H180" s="82"/>
      <c r="I180" s="82"/>
      <c r="J180" s="82"/>
      <c r="K180" s="82"/>
      <c r="L180" s="82"/>
    </row>
    <row r="181" spans="1:12" x14ac:dyDescent="0.25">
      <c r="A181" s="82"/>
      <c r="B181" s="82"/>
      <c r="C181" s="82"/>
      <c r="D181" s="82"/>
      <c r="E181" s="82"/>
      <c r="F181" s="82"/>
      <c r="G181" s="82"/>
      <c r="H181" s="82"/>
      <c r="I181" s="82"/>
      <c r="J181" s="82"/>
      <c r="K181" s="82"/>
      <c r="L181" s="82"/>
    </row>
    <row r="182" spans="1:12" x14ac:dyDescent="0.25">
      <c r="A182" s="82"/>
      <c r="B182" s="82"/>
      <c r="C182" s="82"/>
      <c r="D182" s="82"/>
      <c r="E182" s="82"/>
      <c r="F182" s="82"/>
      <c r="G182" s="82"/>
      <c r="H182" s="82"/>
      <c r="I182" s="82"/>
      <c r="J182" s="82"/>
      <c r="K182" s="82"/>
      <c r="L182" s="82"/>
    </row>
    <row r="183" spans="1:12" x14ac:dyDescent="0.25">
      <c r="A183" s="82"/>
      <c r="B183" s="82"/>
      <c r="C183" s="82"/>
      <c r="D183" s="82"/>
      <c r="E183" s="82"/>
      <c r="F183" s="82"/>
      <c r="G183" s="82"/>
      <c r="H183" s="82"/>
      <c r="I183" s="82"/>
      <c r="J183" s="82"/>
      <c r="K183" s="82"/>
      <c r="L183" s="82"/>
    </row>
    <row r="184" spans="1:12" x14ac:dyDescent="0.25">
      <c r="A184" s="82"/>
      <c r="B184" s="82"/>
      <c r="C184" s="82"/>
      <c r="D184" s="82"/>
      <c r="E184" s="82"/>
      <c r="F184" s="82"/>
      <c r="G184" s="82"/>
      <c r="H184" s="82"/>
      <c r="I184" s="82"/>
      <c r="J184" s="82"/>
      <c r="K184" s="82"/>
      <c r="L184" s="82"/>
    </row>
    <row r="185" spans="1:12" x14ac:dyDescent="0.25">
      <c r="A185" s="82"/>
      <c r="B185" s="82"/>
      <c r="C185" s="82"/>
      <c r="D185" s="82"/>
      <c r="E185" s="82"/>
      <c r="F185" s="82"/>
      <c r="G185" s="82"/>
      <c r="H185" s="82"/>
      <c r="I185" s="82"/>
      <c r="J185" s="82"/>
      <c r="K185" s="82"/>
      <c r="L185" s="82"/>
    </row>
    <row r="186" spans="1:12" x14ac:dyDescent="0.25">
      <c r="A186" s="82"/>
      <c r="B186" s="82"/>
      <c r="C186" s="82"/>
      <c r="D186" s="82"/>
      <c r="E186" s="82"/>
      <c r="F186" s="82"/>
      <c r="G186" s="82"/>
      <c r="H186" s="82"/>
      <c r="I186" s="82"/>
      <c r="J186" s="82"/>
      <c r="K186" s="82"/>
      <c r="L186" s="82"/>
    </row>
    <row r="187" spans="1:12" x14ac:dyDescent="0.25">
      <c r="A187" s="82"/>
      <c r="B187" s="82"/>
      <c r="C187" s="82"/>
      <c r="D187" s="82"/>
      <c r="E187" s="82"/>
      <c r="F187" s="82"/>
      <c r="G187" s="82"/>
      <c r="H187" s="82"/>
      <c r="I187" s="82"/>
      <c r="J187" s="82"/>
      <c r="K187" s="82"/>
      <c r="L187" s="82"/>
    </row>
    <row r="188" spans="1:12" x14ac:dyDescent="0.25">
      <c r="A188" s="82"/>
      <c r="B188" s="82"/>
      <c r="C188" s="82"/>
      <c r="D188" s="82"/>
      <c r="E188" s="82"/>
      <c r="F188" s="82"/>
      <c r="G188" s="82"/>
      <c r="H188" s="82"/>
      <c r="I188" s="82"/>
      <c r="J188" s="82"/>
      <c r="K188" s="82"/>
      <c r="L188" s="82"/>
    </row>
    <row r="189" spans="1:12" x14ac:dyDescent="0.25">
      <c r="A189" s="82"/>
      <c r="B189" s="82"/>
      <c r="C189" s="82"/>
      <c r="D189" s="82"/>
      <c r="E189" s="82"/>
      <c r="F189" s="82"/>
      <c r="G189" s="82"/>
      <c r="H189" s="82"/>
      <c r="I189" s="82"/>
      <c r="J189" s="82"/>
      <c r="K189" s="82"/>
      <c r="L189" s="82"/>
    </row>
    <row r="190" spans="1:12" x14ac:dyDescent="0.25">
      <c r="A190" s="82"/>
      <c r="B190" s="82"/>
      <c r="C190" s="82"/>
      <c r="D190" s="82"/>
      <c r="E190" s="82"/>
      <c r="F190" s="82"/>
      <c r="G190" s="82"/>
      <c r="H190" s="82"/>
      <c r="I190" s="82"/>
      <c r="J190" s="82"/>
      <c r="K190" s="82"/>
      <c r="L190" s="82"/>
    </row>
    <row r="191" spans="1:12" x14ac:dyDescent="0.25">
      <c r="A191" s="82"/>
      <c r="B191" s="82"/>
      <c r="C191" s="82"/>
      <c r="D191" s="82"/>
      <c r="E191" s="82"/>
      <c r="F191" s="82"/>
      <c r="G191" s="82"/>
      <c r="H191" s="82"/>
      <c r="I191" s="82"/>
      <c r="J191" s="82"/>
      <c r="K191" s="82"/>
      <c r="L191" s="82"/>
    </row>
    <row r="192" spans="1:12" x14ac:dyDescent="0.25">
      <c r="A192" s="82"/>
      <c r="B192" s="82"/>
      <c r="C192" s="82"/>
      <c r="D192" s="82"/>
      <c r="E192" s="82"/>
      <c r="F192" s="82"/>
      <c r="G192" s="82"/>
      <c r="H192" s="82"/>
      <c r="I192" s="82"/>
      <c r="J192" s="82"/>
      <c r="K192" s="82"/>
      <c r="L192" s="82"/>
    </row>
    <row r="193" spans="1:12" x14ac:dyDescent="0.25">
      <c r="A193" s="82"/>
      <c r="B193" s="82"/>
      <c r="C193" s="82"/>
      <c r="D193" s="82"/>
      <c r="E193" s="82"/>
      <c r="F193" s="82"/>
      <c r="G193" s="82"/>
      <c r="H193" s="82"/>
      <c r="I193" s="82"/>
      <c r="J193" s="82"/>
      <c r="K193" s="82"/>
      <c r="L193" s="82"/>
    </row>
    <row r="194" spans="1:12" x14ac:dyDescent="0.25">
      <c r="A194" s="82"/>
      <c r="B194" s="82"/>
      <c r="C194" s="82"/>
      <c r="D194" s="82"/>
      <c r="E194" s="82"/>
      <c r="F194" s="82"/>
      <c r="G194" s="82"/>
      <c r="H194" s="82"/>
      <c r="I194" s="82"/>
      <c r="J194" s="82"/>
      <c r="K194" s="82"/>
      <c r="L194" s="82"/>
    </row>
    <row r="195" spans="1:12" x14ac:dyDescent="0.25">
      <c r="A195" s="82"/>
      <c r="B195" s="82"/>
      <c r="C195" s="82"/>
      <c r="D195" s="82"/>
      <c r="E195" s="82"/>
      <c r="F195" s="82"/>
      <c r="G195" s="82"/>
      <c r="H195" s="82"/>
      <c r="I195" s="82"/>
      <c r="J195" s="82"/>
      <c r="K195" s="82"/>
      <c r="L195" s="82"/>
    </row>
    <row r="196" spans="1:12" x14ac:dyDescent="0.25">
      <c r="A196" s="82"/>
      <c r="B196" s="82"/>
      <c r="C196" s="82"/>
      <c r="D196" s="82"/>
      <c r="E196" s="82"/>
      <c r="F196" s="82"/>
      <c r="G196" s="82"/>
      <c r="H196" s="82"/>
      <c r="I196" s="82"/>
      <c r="J196" s="82"/>
      <c r="K196" s="82"/>
      <c r="L196" s="82"/>
    </row>
    <row r="197" spans="1:12" x14ac:dyDescent="0.25">
      <c r="A197" s="82"/>
      <c r="B197" s="82"/>
      <c r="C197" s="82"/>
      <c r="D197" s="82"/>
      <c r="E197" s="82"/>
      <c r="F197" s="82"/>
      <c r="G197" s="82"/>
      <c r="H197" s="82"/>
      <c r="I197" s="82"/>
      <c r="J197" s="82"/>
      <c r="K197" s="82"/>
      <c r="L197" s="82"/>
    </row>
    <row r="198" spans="1:12" x14ac:dyDescent="0.25">
      <c r="A198" s="82"/>
      <c r="B198" s="82"/>
      <c r="C198" s="82"/>
      <c r="D198" s="82"/>
      <c r="E198" s="82"/>
      <c r="F198" s="82"/>
      <c r="G198" s="82"/>
      <c r="H198" s="82"/>
      <c r="I198" s="82"/>
      <c r="J198" s="82"/>
      <c r="K198" s="82"/>
      <c r="L198" s="82"/>
    </row>
    <row r="199" spans="1:12" x14ac:dyDescent="0.25">
      <c r="A199" s="82"/>
      <c r="B199" s="82"/>
      <c r="C199" s="82"/>
      <c r="D199" s="82"/>
      <c r="E199" s="82"/>
      <c r="F199" s="82"/>
      <c r="G199" s="82"/>
      <c r="H199" s="82"/>
      <c r="I199" s="82"/>
      <c r="J199" s="82"/>
      <c r="K199" s="82"/>
      <c r="L199" s="82"/>
    </row>
    <row r="200" spans="1:12" x14ac:dyDescent="0.25">
      <c r="A200" s="82"/>
      <c r="B200" s="82"/>
      <c r="C200" s="82"/>
      <c r="D200" s="82"/>
      <c r="E200" s="82"/>
      <c r="F200" s="82"/>
      <c r="G200" s="82"/>
      <c r="H200" s="82"/>
      <c r="I200" s="82"/>
      <c r="J200" s="82"/>
      <c r="K200" s="82"/>
      <c r="L200" s="82"/>
    </row>
    <row r="201" spans="1:12" x14ac:dyDescent="0.25">
      <c r="A201" s="82"/>
      <c r="B201" s="82"/>
      <c r="C201" s="82"/>
      <c r="D201" s="82"/>
      <c r="E201" s="82"/>
      <c r="F201" s="82"/>
      <c r="G201" s="82"/>
      <c r="H201" s="82"/>
      <c r="I201" s="82"/>
      <c r="J201" s="82"/>
      <c r="K201" s="82"/>
      <c r="L201" s="82"/>
    </row>
    <row r="202" spans="1:12" x14ac:dyDescent="0.25">
      <c r="A202" s="82"/>
      <c r="B202" s="82"/>
      <c r="C202" s="82"/>
      <c r="D202" s="82"/>
      <c r="E202" s="82"/>
      <c r="F202" s="82"/>
      <c r="G202" s="82"/>
      <c r="H202" s="82"/>
      <c r="I202" s="82"/>
      <c r="J202" s="82"/>
      <c r="K202" s="82"/>
      <c r="L202" s="82"/>
    </row>
    <row r="203" spans="1:12" x14ac:dyDescent="0.25">
      <c r="A203" s="82"/>
      <c r="B203" s="82"/>
      <c r="C203" s="82"/>
      <c r="D203" s="82"/>
      <c r="E203" s="82"/>
      <c r="F203" s="82"/>
      <c r="G203" s="82"/>
      <c r="H203" s="82"/>
      <c r="I203" s="82"/>
      <c r="J203" s="82"/>
      <c r="K203" s="82"/>
      <c r="L203" s="82"/>
    </row>
    <row r="204" spans="1:12" x14ac:dyDescent="0.25">
      <c r="A204" s="82"/>
      <c r="B204" s="82"/>
      <c r="C204" s="82"/>
      <c r="D204" s="82"/>
      <c r="E204" s="82"/>
      <c r="F204" s="82"/>
      <c r="G204" s="82"/>
      <c r="H204" s="82"/>
      <c r="I204" s="82"/>
      <c r="J204" s="82"/>
      <c r="K204" s="82"/>
      <c r="L204" s="82"/>
    </row>
    <row r="205" spans="1:12" x14ac:dyDescent="0.25">
      <c r="A205" s="82"/>
      <c r="B205" s="82"/>
      <c r="C205" s="82"/>
      <c r="D205" s="82"/>
      <c r="E205" s="82"/>
      <c r="F205" s="82"/>
      <c r="G205" s="82"/>
      <c r="H205" s="82"/>
      <c r="I205" s="82"/>
      <c r="J205" s="82"/>
      <c r="K205" s="82"/>
      <c r="L205" s="82"/>
    </row>
    <row r="206" spans="1:12" x14ac:dyDescent="0.25">
      <c r="D206" s="82"/>
      <c r="E206" s="82"/>
      <c r="F206" s="82"/>
      <c r="G206" s="82"/>
      <c r="H206" s="82"/>
      <c r="I206" s="82"/>
      <c r="J206" s="82"/>
      <c r="K206" s="82"/>
      <c r="L206" s="82"/>
    </row>
  </sheetData>
  <sheetProtection algorithmName="SHA-512" hashValue="naAwNZonXArPc5VW1pcW/modqaIWORJ9e/yFT6s0pvrDSiPeMhr2HufCe3LK6gGTriyfGvTYJptXkfjR7dVQFQ==" saltValue="oc3LueMg6OMth46AATLlrg==" spinCount="100000" sheet="1" selectLockedCells="1"/>
  <mergeCells count="8">
    <mergeCell ref="A33:C33"/>
    <mergeCell ref="A34:C34"/>
    <mergeCell ref="A1:C1"/>
    <mergeCell ref="A2:C2"/>
    <mergeCell ref="A3:C3"/>
    <mergeCell ref="A4:C4"/>
    <mergeCell ref="B13:C13"/>
    <mergeCell ref="B14:C14"/>
  </mergeCells>
  <pageMargins left="0.70866141732283472" right="0.70866141732283472" top="0.74803149606299213" bottom="0.74803149606299213" header="0.31496062992125984" footer="0.31496062992125984"/>
  <pageSetup scale="84" orientation="portrait" blackAndWhite="1"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BL106"/>
  <sheetViews>
    <sheetView workbookViewId="0">
      <selection activeCell="I1" sqref="I1"/>
    </sheetView>
  </sheetViews>
  <sheetFormatPr defaultRowHeight="15" x14ac:dyDescent="0.25"/>
  <cols>
    <col min="1" max="1" width="8.42578125" customWidth="1"/>
    <col min="2" max="5" width="12.5703125" customWidth="1"/>
    <col min="6" max="7" width="11.5703125" customWidth="1"/>
    <col min="8" max="8" width="0.28515625" customWidth="1"/>
    <col min="10" max="10" width="9.140625" customWidth="1"/>
    <col min="11" max="20" width="9.140625" hidden="1" customWidth="1"/>
    <col min="21" max="21" width="9.28515625" hidden="1" customWidth="1"/>
    <col min="22" max="36" width="9.140625" hidden="1" customWidth="1"/>
  </cols>
  <sheetData>
    <row r="1" spans="1:62" ht="17.25" customHeight="1" x14ac:dyDescent="0.3">
      <c r="A1" s="971" t="s">
        <v>614</v>
      </c>
      <c r="B1" s="971"/>
      <c r="C1" s="971"/>
      <c r="D1" s="971"/>
      <c r="E1" s="971"/>
      <c r="F1" s="971"/>
      <c r="G1" s="971"/>
      <c r="H1" s="172"/>
      <c r="I1" s="29"/>
      <c r="J1" s="29"/>
      <c r="K1" s="1"/>
      <c r="L1" s="1"/>
      <c r="M1" s="1"/>
      <c r="N1" s="1"/>
      <c r="O1" s="1"/>
      <c r="P1" s="1"/>
      <c r="Q1" s="1"/>
      <c r="R1" s="1"/>
      <c r="S1" s="1"/>
      <c r="T1" s="1"/>
      <c r="U1" s="1"/>
      <c r="V1" s="1"/>
      <c r="W1" s="1"/>
      <c r="X1" s="1"/>
      <c r="Y1" s="1"/>
      <c r="Z1" s="1"/>
      <c r="AA1" s="1"/>
      <c r="AB1" s="1"/>
      <c r="AC1" s="1"/>
      <c r="AD1" s="1"/>
      <c r="AE1" s="1"/>
      <c r="AF1" s="1"/>
      <c r="AG1" s="1"/>
      <c r="AH1" s="1"/>
      <c r="AI1" s="1"/>
      <c r="AJ1" s="1"/>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row>
    <row r="2" spans="1:62" x14ac:dyDescent="0.25">
      <c r="A2" s="972" t="s">
        <v>615</v>
      </c>
      <c r="B2" s="972"/>
      <c r="C2" s="972"/>
      <c r="D2" s="972"/>
      <c r="E2" s="972"/>
      <c r="F2" s="972"/>
      <c r="G2" s="972"/>
      <c r="H2" s="172"/>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row>
    <row r="3" spans="1:62" ht="104.25" customHeight="1" x14ac:dyDescent="0.25">
      <c r="A3" s="112" t="s">
        <v>616</v>
      </c>
      <c r="B3" s="113" t="s">
        <v>617</v>
      </c>
      <c r="C3" s="320" t="s">
        <v>618</v>
      </c>
      <c r="D3" s="320" t="s">
        <v>1084</v>
      </c>
      <c r="E3" s="113" t="s">
        <v>619</v>
      </c>
      <c r="F3" s="113" t="s">
        <v>620</v>
      </c>
      <c r="G3" s="321" t="s">
        <v>621</v>
      </c>
      <c r="H3" s="172"/>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row>
    <row r="4" spans="1:62" s="280" customFormat="1" ht="10.9" customHeight="1" x14ac:dyDescent="0.2">
      <c r="A4" s="322">
        <v>1</v>
      </c>
      <c r="B4" s="322">
        <v>2</v>
      </c>
      <c r="C4" s="323">
        <v>3</v>
      </c>
      <c r="D4" s="323">
        <v>4</v>
      </c>
      <c r="E4" s="323">
        <v>5</v>
      </c>
      <c r="F4" s="323">
        <v>6</v>
      </c>
      <c r="G4" s="323">
        <v>7</v>
      </c>
      <c r="H4" s="324"/>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row>
    <row r="5" spans="1:62" ht="17.25" customHeight="1" x14ac:dyDescent="0.25">
      <c r="A5" s="114" t="s">
        <v>622</v>
      </c>
      <c r="B5" s="115">
        <f>'10E Entry'!S7</f>
        <v>0</v>
      </c>
      <c r="C5" s="115">
        <f>'10E Entry'!B56</f>
        <v>0</v>
      </c>
      <c r="D5" s="115">
        <f>SUM(B5+C5)</f>
        <v>0</v>
      </c>
      <c r="E5" s="115">
        <f>L59</f>
        <v>0</v>
      </c>
      <c r="F5" s="115">
        <f>U59</f>
        <v>0</v>
      </c>
      <c r="G5" s="115">
        <f t="shared" ref="G5:G15" si="0">F5-E5</f>
        <v>0</v>
      </c>
      <c r="H5" s="172"/>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row>
    <row r="6" spans="1:62" ht="17.25" customHeight="1" x14ac:dyDescent="0.25">
      <c r="A6" s="115" t="s">
        <v>623</v>
      </c>
      <c r="B6" s="115">
        <f>'10E Entry'!S9</f>
        <v>0</v>
      </c>
      <c r="C6" s="115">
        <f>'10E Entry'!C56</f>
        <v>0</v>
      </c>
      <c r="D6" s="115">
        <f>SUM(B6+C6)</f>
        <v>0</v>
      </c>
      <c r="E6" s="115">
        <f>M59</f>
        <v>0</v>
      </c>
      <c r="F6" s="115">
        <f>V59</f>
        <v>0</v>
      </c>
      <c r="G6" s="115">
        <f t="shared" si="0"/>
        <v>0</v>
      </c>
      <c r="H6" s="172"/>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1:62" ht="17.25" customHeight="1" x14ac:dyDescent="0.25">
      <c r="A7" s="115" t="s">
        <v>624</v>
      </c>
      <c r="B7" s="115">
        <f>'10E Entry'!S11</f>
        <v>0</v>
      </c>
      <c r="C7" s="115">
        <f>'10E Entry'!D56</f>
        <v>0</v>
      </c>
      <c r="D7" s="115">
        <f>SUM(B7+C7)</f>
        <v>0</v>
      </c>
      <c r="E7" s="115">
        <f>N59</f>
        <v>0</v>
      </c>
      <c r="F7" s="115">
        <f>W59</f>
        <v>0</v>
      </c>
      <c r="G7" s="115">
        <f t="shared" si="0"/>
        <v>0</v>
      </c>
      <c r="H7" s="172"/>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1:62" ht="17.25" customHeight="1" x14ac:dyDescent="0.35">
      <c r="A8" s="115" t="s">
        <v>625</v>
      </c>
      <c r="B8" s="115">
        <f>'10E Entry'!S13</f>
        <v>0</v>
      </c>
      <c r="C8" s="115">
        <f>'10E Entry'!E56</f>
        <v>0</v>
      </c>
      <c r="D8" s="115">
        <f>SUM(B8+C8)</f>
        <v>0</v>
      </c>
      <c r="E8" s="115">
        <f>O59</f>
        <v>0</v>
      </c>
      <c r="F8" s="115">
        <f>X50</f>
        <v>0</v>
      </c>
      <c r="G8" s="115">
        <f t="shared" si="0"/>
        <v>0</v>
      </c>
      <c r="H8" s="172"/>
      <c r="I8" s="29"/>
      <c r="J8" s="29"/>
      <c r="K8" s="29"/>
      <c r="L8" s="29"/>
      <c r="M8" s="29"/>
      <c r="N8" s="162" t="s">
        <v>626</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1:62" ht="17.25" customHeight="1" x14ac:dyDescent="0.35">
      <c r="A9" s="115" t="s">
        <v>627</v>
      </c>
      <c r="B9" s="115">
        <f>'10E Entry'!S15</f>
        <v>0</v>
      </c>
      <c r="C9" s="115">
        <f>'10E Entry'!F56</f>
        <v>0</v>
      </c>
      <c r="D9" s="115">
        <f t="shared" ref="D9:D17" si="1">SUM(B9:C9)</f>
        <v>0</v>
      </c>
      <c r="E9" s="115">
        <f>P59</f>
        <v>0</v>
      </c>
      <c r="F9" s="115">
        <f>Y59</f>
        <v>0</v>
      </c>
      <c r="G9" s="115">
        <f t="shared" si="0"/>
        <v>0</v>
      </c>
      <c r="H9" s="172"/>
      <c r="I9" s="29"/>
      <c r="J9" s="29"/>
      <c r="K9" s="29"/>
      <c r="L9" s="29"/>
      <c r="M9" s="29"/>
      <c r="N9" s="162"/>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row>
    <row r="10" spans="1:62" ht="17.25" customHeight="1" x14ac:dyDescent="0.35">
      <c r="A10" s="115" t="s">
        <v>628</v>
      </c>
      <c r="B10" s="115">
        <f>'10E Entry'!S17</f>
        <v>0</v>
      </c>
      <c r="C10" s="115">
        <f>'10E Entry'!G56</f>
        <v>0</v>
      </c>
      <c r="D10" s="115">
        <f t="shared" si="1"/>
        <v>0</v>
      </c>
      <c r="E10" s="115">
        <f>Q59</f>
        <v>0</v>
      </c>
      <c r="F10" s="115">
        <f>Z59</f>
        <v>0</v>
      </c>
      <c r="G10" s="115">
        <f t="shared" si="0"/>
        <v>0</v>
      </c>
      <c r="H10" s="172"/>
      <c r="I10" s="29"/>
      <c r="J10" s="29"/>
      <c r="K10" s="29"/>
      <c r="L10" s="29"/>
      <c r="M10" s="29"/>
      <c r="N10" s="162"/>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row>
    <row r="11" spans="1:62" ht="17.25" customHeight="1" x14ac:dyDescent="0.35">
      <c r="A11" s="115" t="s">
        <v>629</v>
      </c>
      <c r="B11" s="115">
        <f>'10E Entry'!S19</f>
        <v>0</v>
      </c>
      <c r="C11" s="115">
        <f>'10E Entry'!H56</f>
        <v>0</v>
      </c>
      <c r="D11" s="115">
        <f t="shared" si="1"/>
        <v>0</v>
      </c>
      <c r="E11" s="115">
        <f>R59</f>
        <v>0</v>
      </c>
      <c r="F11" s="115">
        <f>AA59</f>
        <v>0</v>
      </c>
      <c r="G11" s="115">
        <f t="shared" si="0"/>
        <v>0</v>
      </c>
      <c r="H11" s="172"/>
      <c r="I11" s="29"/>
      <c r="J11" s="29"/>
      <c r="K11" s="29"/>
      <c r="L11" s="29"/>
      <c r="M11" s="29"/>
      <c r="N11" s="162"/>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row>
    <row r="12" spans="1:62" ht="17.25" customHeight="1" x14ac:dyDescent="0.35">
      <c r="A12" s="115" t="s">
        <v>515</v>
      </c>
      <c r="B12" s="115">
        <f>'10E Entry'!S21</f>
        <v>0</v>
      </c>
      <c r="C12" s="115">
        <f>'10E Entry'!I56</f>
        <v>0</v>
      </c>
      <c r="D12" s="115">
        <f t="shared" si="1"/>
        <v>0</v>
      </c>
      <c r="E12" s="115">
        <f>L72</f>
        <v>0</v>
      </c>
      <c r="F12" s="115">
        <f>AB59</f>
        <v>0</v>
      </c>
      <c r="G12" s="115">
        <f t="shared" si="0"/>
        <v>0</v>
      </c>
      <c r="H12" s="172"/>
      <c r="I12" s="29"/>
      <c r="J12" s="29"/>
      <c r="K12" s="29"/>
      <c r="L12" s="29"/>
      <c r="M12" s="29"/>
      <c r="N12" s="162"/>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row>
    <row r="13" spans="1:62" ht="17.25" customHeight="1" x14ac:dyDescent="0.35">
      <c r="A13" s="115" t="s">
        <v>692</v>
      </c>
      <c r="B13" s="115">
        <f>'10E Entry'!S24</f>
        <v>0</v>
      </c>
      <c r="C13" s="115">
        <f>'10E Entry'!J56</f>
        <v>0</v>
      </c>
      <c r="D13" s="115">
        <f t="shared" si="1"/>
        <v>0</v>
      </c>
      <c r="E13" s="115">
        <f>M72</f>
        <v>0</v>
      </c>
      <c r="F13" s="115">
        <f>AB29</f>
        <v>0</v>
      </c>
      <c r="G13" s="115">
        <f t="shared" si="0"/>
        <v>0</v>
      </c>
      <c r="H13" s="172"/>
      <c r="I13" s="29"/>
      <c r="J13" s="29"/>
      <c r="K13" s="29"/>
      <c r="L13" s="29"/>
      <c r="M13" s="29"/>
      <c r="N13" s="162"/>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row>
    <row r="14" spans="1:62" ht="17.25" customHeight="1" x14ac:dyDescent="0.35">
      <c r="A14" s="115" t="s">
        <v>722</v>
      </c>
      <c r="B14" s="115">
        <f>'10E Entry'!S26</f>
        <v>0</v>
      </c>
      <c r="C14" s="115">
        <f>'10E Entry'!K56</f>
        <v>0</v>
      </c>
      <c r="D14" s="115">
        <f t="shared" si="1"/>
        <v>0</v>
      </c>
      <c r="E14" s="115">
        <f>N72</f>
        <v>0</v>
      </c>
      <c r="F14" s="115">
        <f>AC29</f>
        <v>0</v>
      </c>
      <c r="G14" s="115">
        <f t="shared" si="0"/>
        <v>0</v>
      </c>
      <c r="H14" s="172"/>
      <c r="I14" s="29"/>
      <c r="J14" s="29"/>
      <c r="K14" s="29"/>
      <c r="L14" s="29"/>
      <c r="M14" s="29"/>
      <c r="N14" s="162"/>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1:62" ht="17.25" customHeight="1" x14ac:dyDescent="0.35">
      <c r="A15" s="115" t="s">
        <v>729</v>
      </c>
      <c r="B15" s="115">
        <f>'10E Entry'!S28</f>
        <v>0</v>
      </c>
      <c r="C15" s="115">
        <f>'10E Entry'!L56</f>
        <v>0</v>
      </c>
      <c r="D15" s="115">
        <f t="shared" si="1"/>
        <v>0</v>
      </c>
      <c r="E15" s="115">
        <f>O72</f>
        <v>0</v>
      </c>
      <c r="F15" s="115">
        <f>AD29</f>
        <v>0</v>
      </c>
      <c r="G15" s="115">
        <f t="shared" si="0"/>
        <v>0</v>
      </c>
      <c r="H15" s="172"/>
      <c r="I15" s="29"/>
      <c r="J15" s="29"/>
      <c r="K15" s="29"/>
      <c r="L15" s="29"/>
      <c r="M15" s="29"/>
      <c r="N15" s="162"/>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1:62" ht="17.25" customHeight="1" x14ac:dyDescent="0.35">
      <c r="A16" s="115" t="s">
        <v>870</v>
      </c>
      <c r="B16" s="115">
        <f>'10E Entry'!S30</f>
        <v>0</v>
      </c>
      <c r="C16" s="115">
        <f>'10E Entry'!M56</f>
        <v>0</v>
      </c>
      <c r="D16" s="115">
        <f t="shared" si="1"/>
        <v>0</v>
      </c>
      <c r="E16" s="115">
        <f>IF('10E Entry'!T30="New Regime",'10E -P2'!Q72,'10E -P2'!P72)</f>
        <v>0</v>
      </c>
      <c r="F16" s="115">
        <f>IF('10E Entry'!T30="New Regime",'10E -P2'!AF29,'10E -P2'!AE29)</f>
        <v>0</v>
      </c>
      <c r="G16" s="115">
        <f>IF(F16&lt;E16,0,F16-E16)</f>
        <v>0</v>
      </c>
      <c r="H16" s="172"/>
      <c r="I16" s="29"/>
      <c r="J16" s="29"/>
      <c r="K16" s="29"/>
      <c r="L16" s="29"/>
      <c r="M16" s="29"/>
      <c r="N16" s="162"/>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1:62" ht="17.25" customHeight="1" x14ac:dyDescent="0.35">
      <c r="A17" s="115" t="s">
        <v>1085</v>
      </c>
      <c r="B17" s="115">
        <f>'10E Entry'!S32</f>
        <v>0</v>
      </c>
      <c r="C17" s="115">
        <f>'10E Entry'!N56</f>
        <v>0</v>
      </c>
      <c r="D17" s="115">
        <f t="shared" si="1"/>
        <v>0</v>
      </c>
      <c r="E17" s="115">
        <f>IF('10E Entry'!T32="New Regime",'10E -P2'!M103,'10E -P2'!L103)</f>
        <v>0</v>
      </c>
      <c r="F17" s="115">
        <f>IF('10E Entry'!T32="New Regime",'10E -P2'!AH29,'10E -P2'!AG29)</f>
        <v>0</v>
      </c>
      <c r="G17" s="115">
        <f>IF(F17&lt;E17,0,F17-E17)</f>
        <v>0</v>
      </c>
      <c r="H17" s="172"/>
      <c r="I17" s="29"/>
      <c r="J17" s="29"/>
      <c r="K17" s="29"/>
      <c r="L17" s="29"/>
      <c r="M17" s="29"/>
      <c r="N17" s="162"/>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row>
    <row r="18" spans="1:62" ht="17.25" customHeight="1" x14ac:dyDescent="0.35">
      <c r="A18" s="115" t="s">
        <v>1138</v>
      </c>
      <c r="B18" s="115">
        <f>'10E Entry'!S34</f>
        <v>0</v>
      </c>
      <c r="C18" s="115">
        <f>'10E Entry'!O56</f>
        <v>0</v>
      </c>
      <c r="D18" s="115">
        <f>SUM(B18,C18)</f>
        <v>0</v>
      </c>
      <c r="E18" s="115">
        <f>IF('10E Entry'!T34="New Regime",'10E -P2'!O103,'10E -P2'!N103)</f>
        <v>0</v>
      </c>
      <c r="F18" s="115">
        <f>IF('10E Entry'!T34="New Regime",'10E -P2'!AJ29,'10E -P2'!AI29)</f>
        <v>0</v>
      </c>
      <c r="G18" s="115">
        <f>IF(F18&lt;E18,0,F18-E18)</f>
        <v>0</v>
      </c>
      <c r="H18" s="172"/>
      <c r="I18" s="29"/>
      <c r="J18" s="29"/>
      <c r="K18" s="29"/>
      <c r="L18" s="29"/>
      <c r="M18" s="29"/>
      <c r="N18" s="162"/>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row>
    <row r="19" spans="1:62" ht="18.75" x14ac:dyDescent="0.3">
      <c r="A19" s="973" t="s">
        <v>3</v>
      </c>
      <c r="B19" s="973"/>
      <c r="C19" s="116">
        <f>SUM(C5:C18)</f>
        <v>0</v>
      </c>
      <c r="D19" s="116">
        <f>SUM(D5:D18)</f>
        <v>0</v>
      </c>
      <c r="E19" s="116">
        <f>SUM(E5+E6+E7+E8+E9+E10+E11+E12+E13+E14+E15+E16+E17+E18)</f>
        <v>0</v>
      </c>
      <c r="F19" s="116">
        <f>SUM(F5:F18)</f>
        <v>0</v>
      </c>
      <c r="G19" s="116">
        <f>SUM(G5+G6+G7+G8+G9+G10+G11+G12+G13+G14+G15+G16+G17+G18)</f>
        <v>0</v>
      </c>
      <c r="H19" s="172"/>
      <c r="I19" s="29"/>
      <c r="J19" s="29"/>
      <c r="K19" s="29"/>
      <c r="L19" s="974" t="s">
        <v>630</v>
      </c>
      <c r="M19" s="975"/>
      <c r="N19" s="975"/>
      <c r="O19" s="975"/>
      <c r="P19" s="975"/>
      <c r="Q19" s="975"/>
      <c r="R19" s="134"/>
      <c r="S19" s="29"/>
      <c r="T19" s="974" t="s">
        <v>631</v>
      </c>
      <c r="U19" s="975"/>
      <c r="V19" s="975"/>
      <c r="W19" s="975"/>
      <c r="X19" s="975"/>
      <c r="Y19" s="975"/>
      <c r="Z19" s="975"/>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1:62" ht="7.5" customHeight="1" x14ac:dyDescent="0.25">
      <c r="A20" s="32"/>
      <c r="B20" s="32"/>
      <c r="C20" s="32"/>
      <c r="D20" s="32"/>
      <c r="E20" s="32"/>
      <c r="F20" s="32"/>
      <c r="G20" s="32"/>
      <c r="H20" s="173"/>
      <c r="I20" s="29"/>
      <c r="J20" s="29"/>
      <c r="K20" s="29"/>
      <c r="L20" s="132" t="s">
        <v>622</v>
      </c>
      <c r="M20" s="132" t="s">
        <v>623</v>
      </c>
      <c r="N20" s="132" t="s">
        <v>624</v>
      </c>
      <c r="O20" s="132" t="s">
        <v>625</v>
      </c>
      <c r="P20" s="132" t="s">
        <v>627</v>
      </c>
      <c r="Q20" s="132" t="s">
        <v>628</v>
      </c>
      <c r="R20" s="132" t="s">
        <v>629</v>
      </c>
      <c r="S20" s="29"/>
      <c r="T20" s="133" t="s">
        <v>622</v>
      </c>
      <c r="U20" s="133" t="s">
        <v>623</v>
      </c>
      <c r="V20" s="133" t="s">
        <v>624</v>
      </c>
      <c r="W20" s="133" t="s">
        <v>625</v>
      </c>
      <c r="X20" s="133" t="s">
        <v>627</v>
      </c>
      <c r="Y20" s="132" t="s">
        <v>628</v>
      </c>
      <c r="Z20" s="132" t="s">
        <v>629</v>
      </c>
      <c r="AA20" s="132" t="s">
        <v>515</v>
      </c>
      <c r="AB20" s="132" t="s">
        <v>692</v>
      </c>
      <c r="AC20" s="132" t="s">
        <v>722</v>
      </c>
      <c r="AD20" s="132" t="s">
        <v>729</v>
      </c>
      <c r="AE20" s="132" t="s">
        <v>870</v>
      </c>
      <c r="AF20" s="132" t="s">
        <v>870</v>
      </c>
      <c r="AG20" s="132" t="s">
        <v>1085</v>
      </c>
      <c r="AH20" s="132" t="s">
        <v>1085</v>
      </c>
      <c r="AI20" s="132" t="s">
        <v>1138</v>
      </c>
      <c r="AJ20" s="132" t="s">
        <v>1138</v>
      </c>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1:62" ht="13.9" customHeight="1" x14ac:dyDescent="0.25">
      <c r="A21" s="979" t="s">
        <v>670</v>
      </c>
      <c r="B21" s="979"/>
      <c r="C21" s="979"/>
      <c r="D21" s="979"/>
      <c r="E21" s="979"/>
      <c r="F21" s="979"/>
      <c r="G21" s="979"/>
      <c r="H21" s="174"/>
      <c r="I21" s="29"/>
      <c r="J21" s="29"/>
      <c r="K21" s="29"/>
      <c r="L21" s="163" t="s">
        <v>632</v>
      </c>
      <c r="M21" s="163" t="s">
        <v>633</v>
      </c>
      <c r="N21" s="163" t="s">
        <v>634</v>
      </c>
      <c r="O21" s="163" t="s">
        <v>635</v>
      </c>
      <c r="P21" s="163" t="s">
        <v>636</v>
      </c>
      <c r="Q21" s="163" t="s">
        <v>637</v>
      </c>
      <c r="R21" s="163" t="s">
        <v>638</v>
      </c>
      <c r="S21" s="29"/>
      <c r="T21" s="163" t="s">
        <v>639</v>
      </c>
      <c r="U21" s="163" t="s">
        <v>640</v>
      </c>
      <c r="V21" s="163" t="s">
        <v>641</v>
      </c>
      <c r="W21" s="163" t="s">
        <v>642</v>
      </c>
      <c r="X21" s="163" t="s">
        <v>643</v>
      </c>
      <c r="Y21" s="163" t="s">
        <v>644</v>
      </c>
      <c r="Z21" s="163" t="s">
        <v>645</v>
      </c>
      <c r="AA21" s="163" t="s">
        <v>667</v>
      </c>
      <c r="AB21" s="163" t="s">
        <v>711</v>
      </c>
      <c r="AC21" s="132" t="s">
        <v>724</v>
      </c>
      <c r="AD21" s="132" t="s">
        <v>855</v>
      </c>
      <c r="AE21" s="132" t="s">
        <v>1027</v>
      </c>
      <c r="AF21" s="132" t="s">
        <v>1027</v>
      </c>
      <c r="AG21" s="132" t="s">
        <v>1091</v>
      </c>
      <c r="AH21" s="132" t="s">
        <v>1091</v>
      </c>
      <c r="AI21" s="132" t="s">
        <v>1144</v>
      </c>
      <c r="AJ21" s="132" t="s">
        <v>1144</v>
      </c>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1:62" ht="13.5" customHeight="1" x14ac:dyDescent="0.25">
      <c r="A22" s="980" t="s">
        <v>671</v>
      </c>
      <c r="B22" s="980"/>
      <c r="C22" s="980"/>
      <c r="D22" s="980"/>
      <c r="E22" s="980"/>
      <c r="F22" s="980"/>
      <c r="G22" s="980"/>
      <c r="H22" s="174"/>
      <c r="I22" s="29"/>
      <c r="J22" s="29"/>
      <c r="K22" s="135">
        <v>0</v>
      </c>
      <c r="L22" s="164">
        <f>IF(B5&lt;160000,0,"")</f>
        <v>0</v>
      </c>
      <c r="M22" s="164">
        <f>IF(B6&lt;160000,0,"")</f>
        <v>0</v>
      </c>
      <c r="N22" s="164">
        <f>IF(B7&lt;180000,0,"")</f>
        <v>0</v>
      </c>
      <c r="O22" s="164">
        <f>IF(B8&lt;200000,0,"")</f>
        <v>0</v>
      </c>
      <c r="P22" s="164">
        <f>IF(B9&lt;200000,0,"")</f>
        <v>0</v>
      </c>
      <c r="Q22" s="164">
        <f>IF(B10&lt;250001,0,"")</f>
        <v>0</v>
      </c>
      <c r="R22" s="164">
        <f>IF(B11&lt;250001,0,"")</f>
        <v>0</v>
      </c>
      <c r="S22" s="135">
        <v>0</v>
      </c>
      <c r="T22" s="164">
        <f>IF(D5&lt;160000,0,"")</f>
        <v>0</v>
      </c>
      <c r="U22" s="164">
        <f>IF(D6&lt;160000,0,"")</f>
        <v>0</v>
      </c>
      <c r="V22" s="164">
        <f>IF(D7&lt;180000,0,"")</f>
        <v>0</v>
      </c>
      <c r="W22" s="164">
        <f>IF(D8&lt;200000,0,"")</f>
        <v>0</v>
      </c>
      <c r="X22" s="164">
        <f>IF(D9&lt;200000,0,"")</f>
        <v>0</v>
      </c>
      <c r="Y22" s="164">
        <f>IF(D10&lt;250001,0,"")</f>
        <v>0</v>
      </c>
      <c r="Z22" s="164">
        <f>IF(D11&lt;250001,0,"")</f>
        <v>0</v>
      </c>
      <c r="AA22" s="164">
        <f>IF(D12&lt;250001,0,"")</f>
        <v>0</v>
      </c>
      <c r="AB22" s="164">
        <f>IF(D13&lt;250001,0,"")</f>
        <v>0</v>
      </c>
      <c r="AC22" s="164">
        <f>IF(D14&lt;250001,0,"")</f>
        <v>0</v>
      </c>
      <c r="AD22" s="164">
        <f>IF(D15&lt;250001,0,"")</f>
        <v>0</v>
      </c>
      <c r="AE22" s="132" t="s">
        <v>731</v>
      </c>
      <c r="AF22" s="132" t="s">
        <v>732</v>
      </c>
      <c r="AG22" s="132" t="s">
        <v>731</v>
      </c>
      <c r="AH22" s="132" t="s">
        <v>732</v>
      </c>
      <c r="AI22" s="132" t="s">
        <v>731</v>
      </c>
      <c r="AJ22" s="132" t="s">
        <v>732</v>
      </c>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1:62" ht="15.75" x14ac:dyDescent="0.25">
      <c r="A23" s="967" t="s">
        <v>672</v>
      </c>
      <c r="B23" s="967"/>
      <c r="C23" s="967"/>
      <c r="D23" s="967"/>
      <c r="E23" s="967"/>
      <c r="F23" s="967"/>
      <c r="G23" s="967"/>
      <c r="H23" s="174"/>
      <c r="I23" s="29"/>
      <c r="J23" s="29"/>
      <c r="K23" s="135">
        <v>0.1</v>
      </c>
      <c r="L23" s="132">
        <f>IF(B5&gt;160000,(B5-160000)/10,0)</f>
        <v>0</v>
      </c>
      <c r="M23" s="132">
        <f>IF(B6&gt;160000,(B6-160000)/10,0)</f>
        <v>0</v>
      </c>
      <c r="N23" s="132">
        <f>IF(B7&gt;180000,(B7-180000)/10,0)</f>
        <v>0</v>
      </c>
      <c r="O23" s="132">
        <f>IF(B8&gt;200000,(B8-200000)/10,0)</f>
        <v>0</v>
      </c>
      <c r="P23" s="132">
        <f>IF(B9&gt;200000,(B9-200000)/10,0)</f>
        <v>0</v>
      </c>
      <c r="Q23" s="132">
        <f>IF(B10&gt;250000,(B10-250000)/10,0)</f>
        <v>0</v>
      </c>
      <c r="R23" s="132">
        <f>IF(B11&gt;250000,(B11-250000)/10,0)</f>
        <v>0</v>
      </c>
      <c r="S23" s="135">
        <v>0.1</v>
      </c>
      <c r="T23" s="132">
        <f>IF(D5&gt;160000,(D5-160000)/10,0)</f>
        <v>0</v>
      </c>
      <c r="U23" s="132">
        <f>IF(D6&gt;160000,(D6-160000)/10,0)</f>
        <v>0</v>
      </c>
      <c r="V23" s="132">
        <f>IF(D7&gt;180000,(D7-180000)/10,0)</f>
        <v>0</v>
      </c>
      <c r="W23" s="132">
        <f>IF(D8&gt;200000,(D8-200000)/10,0)</f>
        <v>0</v>
      </c>
      <c r="X23" s="164">
        <f>IF(D9&gt;200000,(D9-200000)/10,0)</f>
        <v>0</v>
      </c>
      <c r="Y23" s="164">
        <f>IF(D10&gt;250000,(D10-250000)/10,0)</f>
        <v>0</v>
      </c>
      <c r="Z23" s="164">
        <f>IF(D11&gt;250000,(D11-250000)/10,0)</f>
        <v>0</v>
      </c>
      <c r="AA23" s="164">
        <f>IF(D12&gt;250000,(D12-250000)/10,0)</f>
        <v>0</v>
      </c>
      <c r="AB23" s="164">
        <f>IF(D13&gt;250000,(D13-250000)/20,0)</f>
        <v>0</v>
      </c>
      <c r="AC23" s="164">
        <f>IF(D14&gt;250000,(D14-250000)/20,0)</f>
        <v>0</v>
      </c>
      <c r="AD23" s="164">
        <f>IF(D15&gt;250000,(D15-250000)/20,0)</f>
        <v>0</v>
      </c>
      <c r="AE23" s="132">
        <f>IF(D16&lt;250001,0,IF(D16&lt;500001,(D16-250000)/20,IF(D16&lt;1000001,12500+(D16-500000)/5,112500+(D16-1000000)*30/100)))</f>
        <v>0</v>
      </c>
      <c r="AF23" s="132">
        <f>IF(D16&lt;250001,0,IF(D16&lt;500001,(D16-250000)/20,IF(D16&lt;750001,(12500+(D16-500000)/10),IF(D16&lt;1000001,(37500+(D16-750000)*15/100),IF(D16&lt;1250001,(75000+(D16-1000000)/5),IF(D16&lt;1500001,(125000+(D16-1250000)/4),(187500+(D16-1500000)*30/100)))))))</f>
        <v>0</v>
      </c>
      <c r="AG23" s="132">
        <f>IF(D17&lt;250001,0,IF(D17&lt;500001,(D17-250000)/20,IF(D17&lt;1000001,12500+(D17-500000)/5,112500+(D17-1000000)*30/100)))</f>
        <v>0</v>
      </c>
      <c r="AH23" s="132">
        <f>IF(D17&lt;250001,0,IF(D17&lt;500001,(D17-250000)/20,IF(D17&lt;750001,(12500+(D17-500000)/10),IF(D17&lt;1000001,(37500+(D17-750000)*15/100),IF(D17&lt;1250001,(75000+(D17-1000000)/5),IF(D17&lt;1500001,(125000+(D17-1250000)/4),(187500+(D17-1500000)*30/100)))))))</f>
        <v>0</v>
      </c>
      <c r="AI23" s="132">
        <f>IF(D18&lt;250001,0,IF(D18&lt;500001,(D18-250000)/20,IF(D18&lt;1000001,12500+(D18-500000)/5,112500+(D18-1000000)*30/100)))</f>
        <v>0</v>
      </c>
      <c r="AJ23" s="132">
        <f>IF(D18&lt;250001,0,IF(D18&lt;500001,(D18-250000)/20,IF(D18&lt;750001,(12500+(D18-500000)/10),IF(D18&lt;1000001,(37500+(D18-750000)*15/100),IF(D18&lt;1250001,(75000+(D18-1000000)/5),IF(D18&lt;1500001,(125000+(D18-1250000)/4),(187500+(D18-1500000)*30/100)))))))</f>
        <v>0</v>
      </c>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1:62" ht="17.25" customHeight="1" x14ac:dyDescent="0.25">
      <c r="A24" s="125">
        <v>1</v>
      </c>
      <c r="B24" s="982" t="s">
        <v>673</v>
      </c>
      <c r="C24" s="982"/>
      <c r="D24" s="982"/>
      <c r="E24" s="982"/>
      <c r="F24" s="866"/>
      <c r="G24" s="867"/>
      <c r="H24" s="174"/>
      <c r="I24" s="29"/>
      <c r="J24" s="29"/>
      <c r="K24" s="135">
        <v>0.2</v>
      </c>
      <c r="L24" s="132">
        <f>IF(B5&gt;300000,(14000+(B5-300000)/5),0)</f>
        <v>0</v>
      </c>
      <c r="M24" s="132">
        <f>IF(B6&gt;500000,(34000+(B6-500000)/5),0)</f>
        <v>0</v>
      </c>
      <c r="N24" s="132">
        <f>IF(B7&gt;500000,(32000+(B7-500000)/5),0)</f>
        <v>0</v>
      </c>
      <c r="O24" s="132">
        <f>IF(B8&gt;500000,(30000+(B8-500000)/5),0)</f>
        <v>0</v>
      </c>
      <c r="P24" s="132">
        <f>IF(B9&gt;500000,(30000+(B9-500000)/5),0)</f>
        <v>0</v>
      </c>
      <c r="Q24" s="132">
        <f>IF(B10&gt;500000,(25000+(B10-500000)/5),0)</f>
        <v>0</v>
      </c>
      <c r="R24" s="132">
        <f>IF(B11&gt;500000,(25000+(B11-500000)/5),0)</f>
        <v>0</v>
      </c>
      <c r="S24" s="135">
        <v>0.2</v>
      </c>
      <c r="T24" s="132">
        <f>IF(D5&gt;300000,(14000+(D5-300000)/5),0)</f>
        <v>0</v>
      </c>
      <c r="U24" s="132">
        <f>IF(D6&gt;500000,(34000+(D6-500000)/5),0)</f>
        <v>0</v>
      </c>
      <c r="V24" s="132">
        <f>IF(D7&gt;500000,(32000+(D7-500000)/5),0)</f>
        <v>0</v>
      </c>
      <c r="W24" s="132">
        <f>IF(D8&gt;500000,(30000+(D8-500000)/5),0)</f>
        <v>0</v>
      </c>
      <c r="X24" s="164">
        <f>IF(D9&gt;500000,(30000+(D9-500000)/5),0)</f>
        <v>0</v>
      </c>
      <c r="Y24" s="164">
        <f>IF(D10&gt;500000,(25000+(D10-500000)/5),0)</f>
        <v>0</v>
      </c>
      <c r="Z24" s="164">
        <f>IF(D11&gt;500000,(25000+(D11-500000)/5),0)</f>
        <v>0</v>
      </c>
      <c r="AA24" s="164">
        <f>IF(D12&gt;500000,(25000+(D12-500000)/5),0)</f>
        <v>0</v>
      </c>
      <c r="AB24" s="164">
        <f>IF(D13&gt;500000,(12500+(D13-500000)/5),0)</f>
        <v>0</v>
      </c>
      <c r="AC24" s="164">
        <f>IF(D14&gt;500000,(12500+(D14-500000)/5),0)</f>
        <v>0</v>
      </c>
      <c r="AD24" s="164">
        <f>IF(D15&gt;500000,(12500+(D15-500000)/5),0)</f>
        <v>0</v>
      </c>
      <c r="AE24" s="132"/>
      <c r="AF24" s="132"/>
      <c r="AG24" s="132"/>
      <c r="AH24" s="132"/>
      <c r="AI24" s="132"/>
      <c r="AJ24" s="132"/>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1:62" ht="17.25" customHeight="1" x14ac:dyDescent="0.25">
      <c r="A25" s="126"/>
      <c r="B25" s="978" t="s">
        <v>674</v>
      </c>
      <c r="C25" s="978"/>
      <c r="D25" s="978"/>
      <c r="E25" s="978"/>
      <c r="F25" s="981">
        <f>F28-F26</f>
        <v>0</v>
      </c>
      <c r="G25" s="896"/>
      <c r="H25" s="174"/>
      <c r="I25" s="29"/>
      <c r="J25" s="29"/>
      <c r="K25" s="135">
        <v>0.3</v>
      </c>
      <c r="L25" s="132">
        <f>IF(B5&gt;500000,54000+((B5-500000)*30/100),0)</f>
        <v>0</v>
      </c>
      <c r="M25" s="132">
        <f>IF(B6&gt;800000,94000+((B6-800000)*30/100),0)</f>
        <v>0</v>
      </c>
      <c r="N25" s="132">
        <f>IF(B7&gt;800000,92000+((B7-800000)*30/100),0)</f>
        <v>0</v>
      </c>
      <c r="O25" s="132">
        <f>IF(B8&gt;1000000,130000+((B8-1000000)*30/100),0)</f>
        <v>0</v>
      </c>
      <c r="P25" s="132">
        <f>IF(B9&gt;1000000,130000+((B9-1000000)*30/100),0)</f>
        <v>0</v>
      </c>
      <c r="Q25" s="132">
        <f>IF(B10&gt;1000000,125000+((B10-1000000)*30/100),0)</f>
        <v>0</v>
      </c>
      <c r="R25" s="132">
        <f>IF(B11&gt;1000000,125000+((B11-1000000)*30/100),0)</f>
        <v>0</v>
      </c>
      <c r="S25" s="135">
        <v>0.3</v>
      </c>
      <c r="T25" s="132">
        <f>IF(D5&gt;500000,54000+((D5-500000)*30/100),0)</f>
        <v>0</v>
      </c>
      <c r="U25" s="132">
        <f>IF(D6&gt;800000,94000+((D6-800000)*30/100),0)</f>
        <v>0</v>
      </c>
      <c r="V25" s="132">
        <f>IF(D7&gt;800000,92000+((D7-800000)*30/100),0)</f>
        <v>0</v>
      </c>
      <c r="W25" s="132">
        <f>IF(D8&gt;1000000,130000+((D8-1000000)*30/100),0)</f>
        <v>0</v>
      </c>
      <c r="X25" s="164">
        <f>IF(D9&gt;1000000,130000+((D9-1000000)*30/100),0)</f>
        <v>0</v>
      </c>
      <c r="Y25" s="164">
        <f>IF(D10&gt;1000000,125000+((D10-1000000)*30/100),0)</f>
        <v>0</v>
      </c>
      <c r="Z25" s="164">
        <f>IF(D11&gt;1000000,125000+((D11-1000000)*30/100),0)</f>
        <v>0</v>
      </c>
      <c r="AA25" s="164">
        <f>IF(D12&gt;1000000,125000+((D12-1000000)*30/100),0)</f>
        <v>0</v>
      </c>
      <c r="AB25" s="164">
        <f>IF(D13&gt;1000000,112500+((D13-1000000)*30/100),0)</f>
        <v>0</v>
      </c>
      <c r="AC25" s="164">
        <f>IF(D14&gt;1000000,112500+((D14-1000000)*30/100),0)</f>
        <v>0</v>
      </c>
      <c r="AD25" s="164">
        <f>IF(D15&gt;1000000,112500+((D15-1000000)*30/100),0)</f>
        <v>0</v>
      </c>
      <c r="AE25" s="132"/>
      <c r="AF25" s="132"/>
      <c r="AG25" s="132"/>
      <c r="AH25" s="132"/>
      <c r="AI25" s="132"/>
      <c r="AJ25" s="132"/>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1:62" ht="19.5" customHeight="1" x14ac:dyDescent="0.25">
      <c r="A26" s="127">
        <v>2</v>
      </c>
      <c r="B26" s="992" t="s">
        <v>675</v>
      </c>
      <c r="C26" s="992"/>
      <c r="D26" s="992"/>
      <c r="E26" s="992"/>
      <c r="F26" s="767">
        <f>C19</f>
        <v>0</v>
      </c>
      <c r="G26" s="888"/>
      <c r="H26" s="174"/>
      <c r="I26" s="29"/>
      <c r="J26" s="29"/>
      <c r="K26" s="29" t="s">
        <v>646</v>
      </c>
      <c r="L26" s="132">
        <f t="shared" ref="L26:R26" si="2">MAX(L22,L23,L24,L25)</f>
        <v>0</v>
      </c>
      <c r="M26" s="132">
        <f t="shared" si="2"/>
        <v>0</v>
      </c>
      <c r="N26" s="132">
        <f t="shared" si="2"/>
        <v>0</v>
      </c>
      <c r="O26" s="132">
        <f t="shared" si="2"/>
        <v>0</v>
      </c>
      <c r="P26" s="132">
        <f t="shared" si="2"/>
        <v>0</v>
      </c>
      <c r="Q26" s="132">
        <f t="shared" si="2"/>
        <v>0</v>
      </c>
      <c r="R26" s="132">
        <f t="shared" si="2"/>
        <v>0</v>
      </c>
      <c r="S26" s="29" t="s">
        <v>646</v>
      </c>
      <c r="T26" s="132">
        <f t="shared" ref="T26:Z26" si="3">MAX(T22,T23,T24,T25)</f>
        <v>0</v>
      </c>
      <c r="U26" s="132">
        <f t="shared" si="3"/>
        <v>0</v>
      </c>
      <c r="V26" s="132">
        <f t="shared" si="3"/>
        <v>0</v>
      </c>
      <c r="W26" s="132">
        <f t="shared" si="3"/>
        <v>0</v>
      </c>
      <c r="X26" s="164">
        <f t="shared" si="3"/>
        <v>0</v>
      </c>
      <c r="Y26" s="164">
        <f t="shared" si="3"/>
        <v>0</v>
      </c>
      <c r="Z26" s="164">
        <f t="shared" si="3"/>
        <v>0</v>
      </c>
      <c r="AA26" s="164">
        <f t="shared" ref="AA26:AD26" si="4">MAX(AA22,AA23,AA24,AA25)</f>
        <v>0</v>
      </c>
      <c r="AB26" s="164">
        <f t="shared" si="4"/>
        <v>0</v>
      </c>
      <c r="AC26" s="164">
        <f t="shared" si="4"/>
        <v>0</v>
      </c>
      <c r="AD26" s="164">
        <f t="shared" si="4"/>
        <v>0</v>
      </c>
      <c r="AE26" s="164">
        <f>AE23</f>
        <v>0</v>
      </c>
      <c r="AF26" s="164">
        <f>AF23</f>
        <v>0</v>
      </c>
      <c r="AG26" s="132">
        <f>AG23</f>
        <v>0</v>
      </c>
      <c r="AH26" s="132">
        <f>AH23</f>
        <v>0</v>
      </c>
      <c r="AI26" s="132">
        <f t="shared" ref="AI26:AJ26" si="5">AI23</f>
        <v>0</v>
      </c>
      <c r="AJ26" s="132">
        <f t="shared" si="5"/>
        <v>0</v>
      </c>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row>
    <row r="27" spans="1:62" ht="17.25" customHeight="1" x14ac:dyDescent="0.25">
      <c r="A27" s="125">
        <v>3</v>
      </c>
      <c r="B27" s="130" t="s">
        <v>676</v>
      </c>
      <c r="C27" s="130"/>
      <c r="D27" s="130"/>
      <c r="E27" s="130"/>
      <c r="F27" s="128"/>
      <c r="G27" s="129"/>
      <c r="H27" s="174"/>
      <c r="I27" s="29"/>
      <c r="J27" s="29"/>
      <c r="K27" s="29" t="s">
        <v>647</v>
      </c>
      <c r="L27" s="132">
        <f>L26*3/100</f>
        <v>0</v>
      </c>
      <c r="M27" s="132">
        <f>M26*3/100</f>
        <v>0</v>
      </c>
      <c r="N27" s="132">
        <f>N26*3/100</f>
        <v>0</v>
      </c>
      <c r="O27" s="132">
        <f>O26*3/100</f>
        <v>0</v>
      </c>
      <c r="P27" s="132">
        <f>P32*3/100</f>
        <v>0</v>
      </c>
      <c r="Q27" s="132">
        <f>Q32*3/100</f>
        <v>0</v>
      </c>
      <c r="R27" s="132">
        <f>R32*3/100</f>
        <v>0</v>
      </c>
      <c r="S27" s="29" t="s">
        <v>647</v>
      </c>
      <c r="T27" s="132">
        <f>T26*3/100</f>
        <v>0</v>
      </c>
      <c r="U27" s="132">
        <f>U26*3/100</f>
        <v>0</v>
      </c>
      <c r="V27" s="132">
        <f>V26*3/100</f>
        <v>0</v>
      </c>
      <c r="W27" s="132">
        <f>W26*3/100</f>
        <v>0</v>
      </c>
      <c r="X27" s="164">
        <f>X32*3/100</f>
        <v>0</v>
      </c>
      <c r="Y27" s="164">
        <f>Y32*3/100</f>
        <v>0</v>
      </c>
      <c r="Z27" s="164">
        <f>Z32*3/100</f>
        <v>0</v>
      </c>
      <c r="AA27" s="164">
        <f>AA32*3/100</f>
        <v>0</v>
      </c>
      <c r="AB27" s="164">
        <f>AB32*3/100</f>
        <v>0</v>
      </c>
      <c r="AC27" s="164">
        <f>AC32*4/100</f>
        <v>0</v>
      </c>
      <c r="AD27" s="164">
        <f>AD32*4/100</f>
        <v>0</v>
      </c>
      <c r="AE27" s="164">
        <f t="shared" ref="AE27:AF27" si="6">AE32*4/100</f>
        <v>0</v>
      </c>
      <c r="AF27" s="164">
        <f t="shared" si="6"/>
        <v>0</v>
      </c>
      <c r="AG27" s="132">
        <f>AG32*4/100</f>
        <v>0</v>
      </c>
      <c r="AH27" s="132">
        <f>AH32*4/100</f>
        <v>0</v>
      </c>
      <c r="AI27" s="132">
        <f t="shared" ref="AI27:AJ27" si="7">AI32*4/100</f>
        <v>0</v>
      </c>
      <c r="AJ27" s="132">
        <f t="shared" si="7"/>
        <v>0</v>
      </c>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row>
    <row r="28" spans="1:62" ht="17.25" customHeight="1" x14ac:dyDescent="0.25">
      <c r="A28" s="126"/>
      <c r="B28" s="978" t="s">
        <v>677</v>
      </c>
      <c r="C28" s="978"/>
      <c r="D28" s="978"/>
      <c r="E28" s="978"/>
      <c r="F28" s="981">
        <f>'Anticip-Statement'!M40-0</f>
        <v>0</v>
      </c>
      <c r="G28" s="896"/>
      <c r="H28" s="174"/>
      <c r="I28" s="29"/>
      <c r="J28" s="29"/>
      <c r="K28" s="137" t="s">
        <v>648</v>
      </c>
      <c r="L28" s="132">
        <f t="shared" ref="L28:R28" si="8">MROUND(L27,1)</f>
        <v>0</v>
      </c>
      <c r="M28" s="132">
        <f t="shared" si="8"/>
        <v>0</v>
      </c>
      <c r="N28" s="132">
        <f t="shared" si="8"/>
        <v>0</v>
      </c>
      <c r="O28" s="132">
        <f t="shared" si="8"/>
        <v>0</v>
      </c>
      <c r="P28" s="132">
        <f t="shared" si="8"/>
        <v>0</v>
      </c>
      <c r="Q28" s="132">
        <f t="shared" si="8"/>
        <v>0</v>
      </c>
      <c r="R28" s="132">
        <f t="shared" si="8"/>
        <v>0</v>
      </c>
      <c r="S28" s="137" t="s">
        <v>648</v>
      </c>
      <c r="T28" s="132">
        <f t="shared" ref="T28:Z28" si="9">MROUND(T27,1)</f>
        <v>0</v>
      </c>
      <c r="U28" s="132">
        <f t="shared" si="9"/>
        <v>0</v>
      </c>
      <c r="V28" s="132">
        <f t="shared" si="9"/>
        <v>0</v>
      </c>
      <c r="W28" s="132">
        <f t="shared" si="9"/>
        <v>0</v>
      </c>
      <c r="X28" s="164">
        <f t="shared" si="9"/>
        <v>0</v>
      </c>
      <c r="Y28" s="164">
        <f t="shared" si="9"/>
        <v>0</v>
      </c>
      <c r="Z28" s="164">
        <f t="shared" si="9"/>
        <v>0</v>
      </c>
      <c r="AA28" s="164">
        <f t="shared" ref="AA28:AD28" si="10">MROUND(AA27,1)</f>
        <v>0</v>
      </c>
      <c r="AB28" s="164">
        <f t="shared" si="10"/>
        <v>0</v>
      </c>
      <c r="AC28" s="164">
        <f t="shared" si="10"/>
        <v>0</v>
      </c>
      <c r="AD28" s="164">
        <f t="shared" si="10"/>
        <v>0</v>
      </c>
      <c r="AE28" s="164">
        <f t="shared" ref="AE28:AF28" si="11">MROUND(AE27,1)</f>
        <v>0</v>
      </c>
      <c r="AF28" s="164">
        <f t="shared" si="11"/>
        <v>0</v>
      </c>
      <c r="AG28" s="132">
        <f>MROUND(AG27,1)</f>
        <v>0</v>
      </c>
      <c r="AH28" s="132">
        <f>MROUND(AH27,1)</f>
        <v>0</v>
      </c>
      <c r="AI28" s="132">
        <f t="shared" ref="AI28:AJ28" si="12">MROUND(AI27,1)</f>
        <v>0</v>
      </c>
      <c r="AJ28" s="132">
        <f t="shared" si="12"/>
        <v>0</v>
      </c>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row>
    <row r="29" spans="1:62" ht="19.5" customHeight="1" x14ac:dyDescent="0.25">
      <c r="A29" s="127">
        <v>4</v>
      </c>
      <c r="B29" s="992" t="s">
        <v>678</v>
      </c>
      <c r="C29" s="992"/>
      <c r="D29" s="992"/>
      <c r="E29" s="992"/>
      <c r="F29" s="767">
        <f>Y68</f>
        <v>0</v>
      </c>
      <c r="G29" s="888"/>
      <c r="H29" s="174"/>
      <c r="I29" s="29"/>
      <c r="J29" s="29"/>
      <c r="K29" s="165" t="s">
        <v>649</v>
      </c>
      <c r="L29" s="132">
        <f>L30+L28</f>
        <v>0</v>
      </c>
      <c r="M29" s="132">
        <f>M30+M28</f>
        <v>0</v>
      </c>
      <c r="N29" s="132">
        <f>N30+N28</f>
        <v>0</v>
      </c>
      <c r="O29" s="132">
        <f>O30+O28</f>
        <v>0</v>
      </c>
      <c r="P29" s="132">
        <f>P32+P28</f>
        <v>0</v>
      </c>
      <c r="Q29" s="132">
        <f>Q32+Q28</f>
        <v>0</v>
      </c>
      <c r="R29" s="132">
        <f>R32+R28</f>
        <v>0</v>
      </c>
      <c r="S29" s="165" t="s">
        <v>649</v>
      </c>
      <c r="T29" s="138">
        <f>T30+T28</f>
        <v>0</v>
      </c>
      <c r="U29" s="138">
        <f>U30+U28</f>
        <v>0</v>
      </c>
      <c r="V29" s="138">
        <f>V30+V28</f>
        <v>0</v>
      </c>
      <c r="W29" s="138">
        <f>W30+W28</f>
        <v>0</v>
      </c>
      <c r="X29" s="166">
        <f t="shared" ref="X29:AD29" si="13">X32+X28</f>
        <v>0</v>
      </c>
      <c r="Y29" s="166">
        <f t="shared" si="13"/>
        <v>0</v>
      </c>
      <c r="Z29" s="166">
        <f t="shared" si="13"/>
        <v>0</v>
      </c>
      <c r="AA29" s="166">
        <f t="shared" si="13"/>
        <v>0</v>
      </c>
      <c r="AB29" s="166">
        <f t="shared" si="13"/>
        <v>0</v>
      </c>
      <c r="AC29" s="166">
        <f t="shared" si="13"/>
        <v>0</v>
      </c>
      <c r="AD29" s="166">
        <f t="shared" si="13"/>
        <v>0</v>
      </c>
      <c r="AE29" s="166">
        <f t="shared" ref="AE29:AF29" si="14">AE32+AE28</f>
        <v>0</v>
      </c>
      <c r="AF29" s="166">
        <f t="shared" si="14"/>
        <v>0</v>
      </c>
      <c r="AG29" s="138">
        <f>AG32+AG28</f>
        <v>0</v>
      </c>
      <c r="AH29" s="138">
        <f>AH32+AH28</f>
        <v>0</v>
      </c>
      <c r="AI29" s="138">
        <f t="shared" ref="AI29:AJ29" si="15">AI32+AI28</f>
        <v>0</v>
      </c>
      <c r="AJ29" s="138">
        <f t="shared" si="15"/>
        <v>0</v>
      </c>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1:62" ht="19.5" customHeight="1" x14ac:dyDescent="0.25">
      <c r="A30" s="127">
        <v>5</v>
      </c>
      <c r="B30" s="992" t="s">
        <v>679</v>
      </c>
      <c r="C30" s="992"/>
      <c r="D30" s="992"/>
      <c r="E30" s="992"/>
      <c r="F30" s="767">
        <f>X68</f>
        <v>0</v>
      </c>
      <c r="G30" s="888"/>
      <c r="H30" s="174"/>
      <c r="I30" s="29"/>
      <c r="J30" s="29"/>
      <c r="K30" s="29" t="s">
        <v>650</v>
      </c>
      <c r="L30" s="132">
        <f>MROUND(L26,1)</f>
        <v>0</v>
      </c>
      <c r="M30" s="132">
        <f t="shared" ref="M30:P30" si="16">MROUND(M26,1)</f>
        <v>0</v>
      </c>
      <c r="N30" s="132">
        <f t="shared" si="16"/>
        <v>0</v>
      </c>
      <c r="O30" s="132">
        <f t="shared" si="16"/>
        <v>0</v>
      </c>
      <c r="P30" s="132">
        <f t="shared" si="16"/>
        <v>0</v>
      </c>
      <c r="Q30" s="132">
        <f>MROUND(Q26,1)</f>
        <v>0</v>
      </c>
      <c r="R30" s="132">
        <f>MROUND(R26,1)</f>
        <v>0</v>
      </c>
      <c r="S30" s="29" t="s">
        <v>650</v>
      </c>
      <c r="T30" s="132">
        <f>MROUND(T26,1)</f>
        <v>0</v>
      </c>
      <c r="U30" s="132">
        <f t="shared" ref="U30:W30" si="17">MROUND(U26,1)</f>
        <v>0</v>
      </c>
      <c r="V30" s="132">
        <f t="shared" si="17"/>
        <v>0</v>
      </c>
      <c r="W30" s="132">
        <f t="shared" si="17"/>
        <v>0</v>
      </c>
      <c r="X30" s="164">
        <f t="shared" ref="X30:AD30" si="18">MROUND(X26,1)</f>
        <v>0</v>
      </c>
      <c r="Y30" s="164">
        <f t="shared" si="18"/>
        <v>0</v>
      </c>
      <c r="Z30" s="164">
        <f t="shared" si="18"/>
        <v>0</v>
      </c>
      <c r="AA30" s="164">
        <f t="shared" si="18"/>
        <v>0</v>
      </c>
      <c r="AB30" s="164">
        <f t="shared" si="18"/>
        <v>0</v>
      </c>
      <c r="AC30" s="164">
        <f t="shared" si="18"/>
        <v>0</v>
      </c>
      <c r="AD30" s="164">
        <f t="shared" si="18"/>
        <v>0</v>
      </c>
      <c r="AE30" s="164">
        <f t="shared" ref="AE30:AF30" si="19">MROUND(AE26,1)</f>
        <v>0</v>
      </c>
      <c r="AF30" s="164">
        <f t="shared" si="19"/>
        <v>0</v>
      </c>
      <c r="AG30" s="132">
        <f>MROUND(AG26,1)</f>
        <v>0</v>
      </c>
      <c r="AH30" s="132">
        <f>MROUND(AH26,1)</f>
        <v>0</v>
      </c>
      <c r="AI30" s="132">
        <f t="shared" ref="AI30:AJ30" si="20">MROUND(AI26,1)</f>
        <v>0</v>
      </c>
      <c r="AJ30" s="132">
        <f t="shared" si="20"/>
        <v>0</v>
      </c>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1:62" ht="17.25" customHeight="1" x14ac:dyDescent="0.25">
      <c r="A31" s="125">
        <v>6</v>
      </c>
      <c r="B31" s="130" t="s">
        <v>680</v>
      </c>
      <c r="C31" s="130"/>
      <c r="D31" s="130"/>
      <c r="E31" s="130"/>
      <c r="F31" s="128"/>
      <c r="G31" s="129"/>
      <c r="H31" s="174"/>
      <c r="I31" s="29"/>
      <c r="J31" s="29"/>
      <c r="K31" s="29" t="s">
        <v>207</v>
      </c>
      <c r="L31" s="132"/>
      <c r="M31" s="132"/>
      <c r="N31" s="132"/>
      <c r="O31" s="132"/>
      <c r="P31" s="132">
        <f>IF(P30&lt;2000,P30,2000)</f>
        <v>0</v>
      </c>
      <c r="Q31" s="132">
        <f>IF(Q30&lt;2000,Q30,2000)</f>
        <v>0</v>
      </c>
      <c r="R31" s="132">
        <f>IF(R30&lt;2000,R30,2000)</f>
        <v>0</v>
      </c>
      <c r="S31" s="29" t="s">
        <v>207</v>
      </c>
      <c r="T31" s="132"/>
      <c r="U31" s="132"/>
      <c r="V31" s="132"/>
      <c r="W31" s="132"/>
      <c r="X31" s="164">
        <f>IF(X30&lt;2000,X30,2000)</f>
        <v>0</v>
      </c>
      <c r="Y31" s="164">
        <f>IF(Y30&lt;2000,Y30,2000)</f>
        <v>0</v>
      </c>
      <c r="Z31" s="164">
        <f>IF(Z30&lt;2000,Z30,2000)</f>
        <v>0</v>
      </c>
      <c r="AA31" s="164">
        <f>IF(AA30&lt;5000,AA30,5000)</f>
        <v>0</v>
      </c>
      <c r="AB31" s="164">
        <f>IF(AB30&lt;2500,AB30,2500)</f>
        <v>0</v>
      </c>
      <c r="AC31" s="164">
        <f>IF(AC30&lt;2500,AC30,2500)</f>
        <v>0</v>
      </c>
      <c r="AD31" s="164">
        <f>IF(AD30&lt;12500,AD30,12500)</f>
        <v>0</v>
      </c>
      <c r="AE31" s="164">
        <f t="shared" ref="AE31:AJ31" si="21">IF(AE30&lt;12500,AE30,12500)</f>
        <v>0</v>
      </c>
      <c r="AF31" s="164">
        <f t="shared" si="21"/>
        <v>0</v>
      </c>
      <c r="AG31" s="164">
        <f t="shared" si="21"/>
        <v>0</v>
      </c>
      <c r="AH31" s="164">
        <f t="shared" si="21"/>
        <v>0</v>
      </c>
      <c r="AI31" s="164">
        <f t="shared" si="21"/>
        <v>0</v>
      </c>
      <c r="AJ31" s="164">
        <f t="shared" si="21"/>
        <v>0</v>
      </c>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1:62" ht="17.25" customHeight="1" x14ac:dyDescent="0.25">
      <c r="A32" s="126"/>
      <c r="B32" s="978" t="s">
        <v>681</v>
      </c>
      <c r="C32" s="978"/>
      <c r="D32" s="978"/>
      <c r="E32" s="978"/>
      <c r="F32" s="757">
        <f>F29-F30</f>
        <v>0</v>
      </c>
      <c r="G32" s="896"/>
      <c r="H32" s="174"/>
      <c r="I32" s="29"/>
      <c r="J32" s="29"/>
      <c r="K32" s="137" t="s">
        <v>651</v>
      </c>
      <c r="L32" s="132"/>
      <c r="M32" s="132"/>
      <c r="N32" s="132"/>
      <c r="O32" s="132"/>
      <c r="P32" s="132">
        <f>IF(B9&lt;500001,(P30-P31),P30)</f>
        <v>0</v>
      </c>
      <c r="Q32" s="132">
        <f>IF(B10&lt;500001,(Q30-Q31),Q30)</f>
        <v>0</v>
      </c>
      <c r="R32" s="132">
        <f>IF(B11&lt;500001,(R30-R31),R30)</f>
        <v>0</v>
      </c>
      <c r="S32" s="29" t="s">
        <v>1030</v>
      </c>
      <c r="T32" s="132"/>
      <c r="U32" s="132"/>
      <c r="V32" s="132"/>
      <c r="W32" s="132"/>
      <c r="X32" s="164">
        <f>IF(D9&lt;500001,(X30-X31),X30)</f>
        <v>0</v>
      </c>
      <c r="Y32" s="164">
        <f>IF(D10&lt;500001,(Y30-Y31),Y30)</f>
        <v>0</v>
      </c>
      <c r="Z32" s="164">
        <f>IF(D11&lt;500001,(Z30-Z31),Z30)</f>
        <v>0</v>
      </c>
      <c r="AA32" s="164">
        <f>IF(D12&lt;500001,(AA30-AA31),AA30)</f>
        <v>0</v>
      </c>
      <c r="AB32" s="164">
        <f>IF(D13&lt;350001,(AB30-AB31),AB30)</f>
        <v>0</v>
      </c>
      <c r="AC32" s="164">
        <f>IF(D14&lt;350001,(AC30-AC31),AC30)</f>
        <v>0</v>
      </c>
      <c r="AD32" s="164">
        <f>IF(D15&lt;500001,(AD30-AD31),AD30)</f>
        <v>0</v>
      </c>
      <c r="AE32" s="164">
        <f>IF(D16&lt;500001,(AE30-AE31),AE30)</f>
        <v>0</v>
      </c>
      <c r="AF32" s="164">
        <f>IF(D16&lt;500001,(AF30-AF31),AF30)</f>
        <v>0</v>
      </c>
      <c r="AG32" s="164">
        <f>IF(D17&lt;500001,(AG30-AG31),AG30)</f>
        <v>0</v>
      </c>
      <c r="AH32" s="164">
        <f>IF(D17&lt;500001,(AH30-AH31),AH30)</f>
        <v>0</v>
      </c>
      <c r="AI32" s="164">
        <f>IF(D18&lt;500001,(AI30-AI31),AI30)</f>
        <v>0</v>
      </c>
      <c r="AJ32" s="164">
        <f>IF(D18&lt;500001,(AJ30-AJ31),AJ30)</f>
        <v>0</v>
      </c>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1:64" ht="18" customHeight="1" x14ac:dyDescent="0.25">
      <c r="A33" s="125">
        <v>7</v>
      </c>
      <c r="B33" s="989" t="s">
        <v>682</v>
      </c>
      <c r="C33" s="989"/>
      <c r="D33" s="989"/>
      <c r="E33" s="989"/>
      <c r="F33" s="128"/>
      <c r="G33" s="129"/>
      <c r="H33" s="174"/>
      <c r="I33" s="29"/>
      <c r="J33" s="29"/>
      <c r="K33" s="29"/>
      <c r="L33" s="132"/>
      <c r="M33" s="132"/>
      <c r="N33" s="132"/>
      <c r="O33" s="132"/>
      <c r="P33" s="132"/>
      <c r="Q33" s="132"/>
      <c r="R33" s="132"/>
      <c r="S33" s="29"/>
      <c r="T33" s="132"/>
      <c r="U33" s="132"/>
      <c r="V33" s="132"/>
      <c r="W33" s="132"/>
      <c r="X33" s="132"/>
      <c r="Y33" s="132"/>
      <c r="Z33" s="132"/>
      <c r="AA33" s="132"/>
      <c r="AB33" s="132"/>
      <c r="AC33" s="132"/>
      <c r="AD33" s="132"/>
      <c r="AE33" s="132"/>
      <c r="AF33" s="132"/>
      <c r="AG33" s="132"/>
      <c r="AH33" s="132"/>
      <c r="AI33" s="132"/>
      <c r="AJ33" s="132"/>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1:64" ht="18" customHeight="1" x14ac:dyDescent="0.25">
      <c r="A34" s="126"/>
      <c r="B34" s="978" t="s">
        <v>683</v>
      </c>
      <c r="C34" s="978"/>
      <c r="D34" s="978"/>
      <c r="E34" s="978"/>
      <c r="F34" s="757">
        <f>G19</f>
        <v>0</v>
      </c>
      <c r="G34" s="896"/>
      <c r="H34" s="174"/>
      <c r="I34" s="29"/>
      <c r="J34" s="29"/>
      <c r="K34" s="29"/>
      <c r="L34" s="132"/>
      <c r="M34" s="132"/>
      <c r="N34" s="132"/>
      <c r="O34" s="132"/>
      <c r="P34" s="132"/>
      <c r="Q34" s="132"/>
      <c r="R34" s="132"/>
      <c r="S34" s="29"/>
      <c r="T34" s="132"/>
      <c r="U34" s="132"/>
      <c r="V34" s="132"/>
      <c r="W34" s="132"/>
      <c r="X34" s="132"/>
      <c r="Y34" s="132"/>
      <c r="Z34" s="132"/>
      <c r="AA34" s="132"/>
      <c r="AB34" s="132"/>
      <c r="AC34" s="132"/>
      <c r="AD34" s="132"/>
      <c r="AE34" s="132"/>
      <c r="AF34" s="132"/>
      <c r="AG34" s="132"/>
      <c r="AH34" s="132"/>
      <c r="AI34" s="132"/>
      <c r="AJ34" s="132"/>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row>
    <row r="35" spans="1:64" ht="19.5" customHeight="1" x14ac:dyDescent="0.25">
      <c r="A35" s="125">
        <v>8</v>
      </c>
      <c r="B35" s="989" t="s">
        <v>684</v>
      </c>
      <c r="C35" s="989"/>
      <c r="D35" s="989"/>
      <c r="E35" s="989"/>
      <c r="F35" s="983">
        <f>IF((F32-F34)&lt;1,0,F32-F34)</f>
        <v>0</v>
      </c>
      <c r="G35" s="984"/>
      <c r="H35" s="174"/>
      <c r="I35" s="29"/>
      <c r="J35" s="29"/>
      <c r="K35" s="29"/>
      <c r="L35" s="132"/>
      <c r="M35" s="132"/>
      <c r="N35" s="132"/>
      <c r="O35" s="132"/>
      <c r="P35" s="132"/>
      <c r="Q35" s="132"/>
      <c r="R35" s="132"/>
      <c r="S35" s="29"/>
      <c r="T35" s="132"/>
      <c r="U35" s="132"/>
      <c r="V35" s="132"/>
      <c r="W35" s="132"/>
      <c r="X35" s="132"/>
      <c r="Y35" s="132"/>
      <c r="Z35" s="132"/>
      <c r="AA35" s="132"/>
      <c r="AB35" s="132"/>
      <c r="AC35" s="132"/>
      <c r="AD35" s="132"/>
      <c r="AE35" s="132"/>
      <c r="AF35" s="132"/>
      <c r="AG35" s="132"/>
      <c r="AH35" s="132"/>
      <c r="AI35" s="132"/>
      <c r="AJ35" s="132"/>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row>
    <row r="36" spans="1:64" ht="19.5" customHeight="1" x14ac:dyDescent="0.25">
      <c r="A36" s="131"/>
      <c r="B36" s="978" t="s">
        <v>685</v>
      </c>
      <c r="C36" s="978"/>
      <c r="D36" s="978"/>
      <c r="E36" s="978"/>
      <c r="F36" s="985"/>
      <c r="G36" s="986"/>
      <c r="H36" s="174"/>
      <c r="I36" s="29"/>
      <c r="J36" s="29"/>
      <c r="K36" s="29"/>
      <c r="L36" s="132"/>
      <c r="M36" s="132"/>
      <c r="N36" s="132"/>
      <c r="O36" s="132"/>
      <c r="P36" s="132"/>
      <c r="Q36" s="132"/>
      <c r="R36" s="132"/>
      <c r="S36" s="29"/>
      <c r="T36" s="132"/>
      <c r="U36" s="132"/>
      <c r="V36" s="132"/>
      <c r="W36" s="132"/>
      <c r="X36" s="132"/>
      <c r="Y36" s="132"/>
      <c r="Z36" s="132"/>
      <c r="AA36" s="132"/>
      <c r="AB36" s="132"/>
      <c r="AC36" s="132"/>
      <c r="AD36" s="132"/>
      <c r="AE36" s="132"/>
      <c r="AF36" s="132"/>
      <c r="AG36" s="132"/>
      <c r="AH36" s="132"/>
      <c r="AI36" s="132"/>
      <c r="AJ36" s="132"/>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4" x14ac:dyDescent="0.25">
      <c r="A37" s="119"/>
      <c r="B37" s="119"/>
      <c r="C37" s="119"/>
      <c r="D37" s="990"/>
      <c r="E37" s="990"/>
      <c r="F37" s="990"/>
      <c r="G37" s="990"/>
      <c r="H37" s="174"/>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row>
    <row r="38" spans="1:64" x14ac:dyDescent="0.25">
      <c r="A38" s="991" t="s">
        <v>714</v>
      </c>
      <c r="B38" s="991"/>
      <c r="C38" s="991"/>
      <c r="D38" s="991"/>
      <c r="E38" s="991"/>
      <c r="F38" s="991"/>
      <c r="G38" s="991"/>
      <c r="H38" s="174"/>
      <c r="I38" s="29"/>
      <c r="J38" s="29"/>
      <c r="K38" s="29"/>
      <c r="L38" s="29"/>
      <c r="M38" s="987" t="s">
        <v>652</v>
      </c>
      <c r="N38" s="987"/>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L38" s="29"/>
    </row>
    <row r="39" spans="1:64" x14ac:dyDescent="0.25">
      <c r="A39" s="976" t="s">
        <v>686</v>
      </c>
      <c r="B39" s="977"/>
      <c r="C39" s="977"/>
      <c r="D39" s="977"/>
      <c r="E39" s="977"/>
      <c r="F39" s="977"/>
      <c r="G39" s="977"/>
      <c r="H39" s="174"/>
      <c r="I39" s="29"/>
      <c r="J39" s="29"/>
      <c r="K39" s="29"/>
      <c r="L39" s="29"/>
      <c r="M39" s="988"/>
      <c r="N39" s="988"/>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row>
    <row r="40" spans="1:64" x14ac:dyDescent="0.25">
      <c r="A40" s="976" t="s">
        <v>691</v>
      </c>
      <c r="B40" s="977"/>
      <c r="C40" s="977"/>
      <c r="D40" s="977"/>
      <c r="E40" s="977"/>
      <c r="F40" s="977"/>
      <c r="G40" s="977"/>
      <c r="H40" s="174"/>
      <c r="I40" s="29"/>
      <c r="J40" s="29"/>
      <c r="K40" s="29"/>
      <c r="L40" s="974" t="s">
        <v>1089</v>
      </c>
      <c r="M40" s="975"/>
      <c r="N40" s="975"/>
      <c r="O40" s="975"/>
      <c r="P40" s="975"/>
      <c r="Q40" s="975"/>
      <c r="R40" s="134"/>
      <c r="S40" s="29"/>
      <c r="T40" s="29"/>
      <c r="U40" s="970" t="s">
        <v>1090</v>
      </c>
      <c r="V40" s="970"/>
      <c r="W40" s="970"/>
      <c r="X40" s="970"/>
      <c r="Y40" s="970"/>
      <c r="Z40" s="29"/>
      <c r="AA40" s="29"/>
      <c r="AB40" s="29"/>
      <c r="AC40" s="29"/>
      <c r="AD40" s="970" t="s">
        <v>1098</v>
      </c>
      <c r="AE40" s="970"/>
      <c r="AF40" s="970"/>
      <c r="AG40" s="970"/>
      <c r="AH40" s="970"/>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row>
    <row r="41" spans="1:64" x14ac:dyDescent="0.25">
      <c r="A41" s="976" t="s">
        <v>688</v>
      </c>
      <c r="B41" s="977"/>
      <c r="C41" s="977"/>
      <c r="D41" s="977"/>
      <c r="E41" s="977"/>
      <c r="F41" s="977"/>
      <c r="G41" s="977"/>
      <c r="H41" s="174"/>
      <c r="I41" s="29"/>
      <c r="J41" s="29"/>
      <c r="K41" s="29"/>
      <c r="L41" s="132" t="s">
        <v>622</v>
      </c>
      <c r="M41" s="132" t="s">
        <v>623</v>
      </c>
      <c r="N41" s="132" t="s">
        <v>624</v>
      </c>
      <c r="O41" s="132" t="s">
        <v>625</v>
      </c>
      <c r="P41" s="132" t="s">
        <v>627</v>
      </c>
      <c r="Q41" s="132" t="s">
        <v>628</v>
      </c>
      <c r="R41" s="29"/>
      <c r="S41" s="29"/>
      <c r="T41" s="29"/>
      <c r="U41" s="132" t="s">
        <v>622</v>
      </c>
      <c r="V41" s="132" t="s">
        <v>623</v>
      </c>
      <c r="W41" s="132" t="s">
        <v>624</v>
      </c>
      <c r="X41" s="132" t="s">
        <v>625</v>
      </c>
      <c r="Y41" s="132" t="s">
        <v>627</v>
      </c>
      <c r="Z41" s="29"/>
      <c r="AA41" s="29"/>
      <c r="AB41" s="29"/>
      <c r="AC41" s="29"/>
      <c r="AD41" s="132"/>
      <c r="AE41" s="132" t="s">
        <v>1100</v>
      </c>
      <c r="AF41" s="132" t="s">
        <v>1099</v>
      </c>
      <c r="AG41" s="132"/>
      <c r="AH41" s="132"/>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row>
    <row r="42" spans="1:64" x14ac:dyDescent="0.25">
      <c r="A42" s="993" t="s">
        <v>713</v>
      </c>
      <c r="B42" s="994"/>
      <c r="C42" s="994"/>
      <c r="D42" s="994"/>
      <c r="E42" s="994"/>
      <c r="F42" s="994"/>
      <c r="G42" s="994"/>
      <c r="H42" s="174"/>
      <c r="I42" s="29"/>
      <c r="J42" s="29"/>
      <c r="K42" s="29"/>
      <c r="L42" s="163" t="s">
        <v>632</v>
      </c>
      <c r="M42" s="163" t="s">
        <v>633</v>
      </c>
      <c r="N42" s="163" t="s">
        <v>634</v>
      </c>
      <c r="O42" s="163" t="s">
        <v>635</v>
      </c>
      <c r="P42" s="163"/>
      <c r="Q42" s="132"/>
      <c r="R42" s="29"/>
      <c r="S42" s="29"/>
      <c r="T42" s="29"/>
      <c r="U42" s="163" t="s">
        <v>639</v>
      </c>
      <c r="V42" s="163" t="s">
        <v>640</v>
      </c>
      <c r="W42" s="163" t="s">
        <v>641</v>
      </c>
      <c r="X42" s="163" t="s">
        <v>642</v>
      </c>
      <c r="Y42" s="163" t="s">
        <v>643</v>
      </c>
      <c r="Z42" s="29"/>
      <c r="AA42" s="29"/>
      <c r="AB42" s="29"/>
      <c r="AC42" s="29"/>
      <c r="AD42" s="132" t="s">
        <v>1101</v>
      </c>
      <c r="AE42" s="132">
        <f>IF('ANTICIPATORY STATEMENT'!P5="OLD SCHEME",AG29,0)</f>
        <v>0</v>
      </c>
      <c r="AF42" s="132">
        <f>IF('ANTICIPATORY STATEMENT'!P5="OLD SCHEME",AE29,0)</f>
        <v>0</v>
      </c>
      <c r="AG42" s="132"/>
      <c r="AH42" s="132"/>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row>
    <row r="43" spans="1:64" s="174" customFormat="1" ht="3" customHeight="1" x14ac:dyDescent="0.25">
      <c r="I43" s="29"/>
      <c r="J43" s="29"/>
      <c r="K43" s="135">
        <v>0</v>
      </c>
      <c r="L43" s="164">
        <f>IF(B5&lt;190000,0,"")</f>
        <v>0</v>
      </c>
      <c r="M43" s="164">
        <f>IF(B6&lt;190000,0,"")</f>
        <v>0</v>
      </c>
      <c r="N43" s="164">
        <f>IF(B7&lt;190000,0,"")</f>
        <v>0</v>
      </c>
      <c r="O43" s="164">
        <f>IF(B8&lt;200000,0,"")</f>
        <v>0</v>
      </c>
      <c r="P43" s="164"/>
      <c r="Q43" s="132"/>
      <c r="R43" s="29"/>
      <c r="S43" s="29"/>
      <c r="T43" s="135">
        <v>0</v>
      </c>
      <c r="U43" s="164">
        <f>IF(D5&lt;190000,0,"")</f>
        <v>0</v>
      </c>
      <c r="V43" s="164">
        <f>IF(D6&lt;190000,0,"")</f>
        <v>0</v>
      </c>
      <c r="W43" s="164">
        <f>IF(D7&lt;190000,0,"")</f>
        <v>0</v>
      </c>
      <c r="X43" s="164">
        <f>IF(D8&lt;200000,0,"")</f>
        <v>0</v>
      </c>
      <c r="Y43" s="164"/>
      <c r="Z43" s="29"/>
      <c r="AA43" s="29"/>
      <c r="AB43" s="29"/>
      <c r="AC43" s="29"/>
      <c r="AD43" s="132"/>
      <c r="AE43" s="132"/>
      <c r="AF43" s="132"/>
      <c r="AG43" s="132"/>
      <c r="AH43" s="132"/>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row r="44" spans="1:64" x14ac:dyDescent="0.25">
      <c r="A44" s="29"/>
      <c r="B44" s="29"/>
      <c r="C44" s="29"/>
      <c r="D44" s="29"/>
      <c r="E44" s="29"/>
      <c r="F44" s="29"/>
      <c r="G44" s="29"/>
      <c r="H44" s="29"/>
      <c r="I44" s="29"/>
      <c r="J44" s="29"/>
      <c r="K44" s="135">
        <v>0.1</v>
      </c>
      <c r="L44" s="132">
        <f>IF(B5&gt;190000,(B5-190000)/10,0)</f>
        <v>0</v>
      </c>
      <c r="M44" s="132">
        <f>IF(B6&gt;190000,(B6-190000)/10,0)</f>
        <v>0</v>
      </c>
      <c r="N44" s="132">
        <f>IF(B7&gt;190000,(B7-190000)/10,0)</f>
        <v>0</v>
      </c>
      <c r="O44" s="132">
        <f>IF(B8&gt;200000,(B8-200000)/10,0)</f>
        <v>0</v>
      </c>
      <c r="P44" s="132"/>
      <c r="Q44" s="132"/>
      <c r="R44" s="29"/>
      <c r="S44" s="29"/>
      <c r="T44" s="135">
        <v>0.1</v>
      </c>
      <c r="U44" s="132">
        <f>IF(D5&gt;190000,(D5-190000)/10,0)</f>
        <v>0</v>
      </c>
      <c r="V44" s="132">
        <f>IF(D6&gt;190000,(D6-190000)/10,0)</f>
        <v>0</v>
      </c>
      <c r="W44" s="132">
        <f>IF(D7&gt;190000,(D7-190000)/10,0)</f>
        <v>0</v>
      </c>
      <c r="X44" s="132">
        <f>IF(D8&gt;200000,(D8-200000)/10,0)</f>
        <v>0</v>
      </c>
      <c r="Y44" s="132"/>
      <c r="Z44" s="29"/>
      <c r="AA44" s="29"/>
      <c r="AB44" s="29"/>
      <c r="AC44" s="29"/>
      <c r="AD44" s="132" t="s">
        <v>1102</v>
      </c>
      <c r="AE44" s="132">
        <f>IF('ANTICIPATORY STATEMENT'!P5="NEW SCHEME",'10E -P2'!AH29,0)</f>
        <v>0</v>
      </c>
      <c r="AF44" s="132">
        <f>IF('ANTICIPATORY STATEMENT'!P5="NEW SCHEME",'10E -P2'!AF29,0)</f>
        <v>0</v>
      </c>
      <c r="AG44" s="132"/>
      <c r="AH44" s="132"/>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1:64" x14ac:dyDescent="0.25">
      <c r="A45" s="29"/>
      <c r="B45" s="29"/>
      <c r="C45" s="29"/>
      <c r="D45" s="29"/>
      <c r="E45" s="29"/>
      <c r="F45" s="29"/>
      <c r="G45" s="29"/>
      <c r="H45" s="29"/>
      <c r="I45" s="29"/>
      <c r="J45" s="29"/>
      <c r="K45" s="135">
        <v>0.2</v>
      </c>
      <c r="L45" s="132">
        <f>IF(B5&gt;300000,(11000+(B5-300000)/5),0)</f>
        <v>0</v>
      </c>
      <c r="M45" s="132">
        <f>IF(B6&gt;500000,(31000+(B6-500000)/5),0)</f>
        <v>0</v>
      </c>
      <c r="N45" s="132">
        <f>IF(B7&gt;500000,(31000+(B7-500000)/5),0)</f>
        <v>0</v>
      </c>
      <c r="O45" s="132">
        <f>IF(B8&gt;500000,(30000+(B8-500000)/5),0)</f>
        <v>0</v>
      </c>
      <c r="P45" s="132"/>
      <c r="Q45" s="132"/>
      <c r="R45" s="29"/>
      <c r="S45" s="29"/>
      <c r="T45" s="135">
        <v>0.2</v>
      </c>
      <c r="U45" s="132">
        <f>IF(D5&gt;300000,(11000+(D5-300000)/5),0)</f>
        <v>0</v>
      </c>
      <c r="V45" s="132">
        <f>IF(D6&gt;500000,(31000+(D6-500000)/5),0)</f>
        <v>0</v>
      </c>
      <c r="W45" s="132">
        <f>IF(D7&gt;500000,(31000+(D7-500000)/5),0)</f>
        <v>0</v>
      </c>
      <c r="X45" s="132">
        <f>IF(D8&gt;500000,(30000+(D8-500000)/5),0)</f>
        <v>0</v>
      </c>
      <c r="Y45" s="132"/>
      <c r="Z45" s="29"/>
      <c r="AA45" s="29"/>
      <c r="AB45" s="29"/>
      <c r="AC45" s="29"/>
      <c r="AD45" s="138" t="s">
        <v>3</v>
      </c>
      <c r="AE45" s="138">
        <f>AE42+AE44</f>
        <v>0</v>
      </c>
      <c r="AF45" s="138">
        <f>AF42+AF44</f>
        <v>0</v>
      </c>
      <c r="AG45" s="132"/>
      <c r="AH45" s="132"/>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row>
    <row r="46" spans="1:64" x14ac:dyDescent="0.25">
      <c r="A46" s="29"/>
      <c r="B46" s="29"/>
      <c r="C46" s="29"/>
      <c r="D46" s="29"/>
      <c r="E46" s="29"/>
      <c r="F46" s="29"/>
      <c r="G46" s="29"/>
      <c r="H46" s="29"/>
      <c r="I46" s="29"/>
      <c r="J46" s="29"/>
      <c r="K46" s="135">
        <v>0.3</v>
      </c>
      <c r="L46" s="132">
        <f>IF(B5&gt;500000,51000+((B5-500000)*30/100),0)</f>
        <v>0</v>
      </c>
      <c r="M46" s="132">
        <f>IF(B6&gt;800000,91000+((B6-800000)*30/100),0)</f>
        <v>0</v>
      </c>
      <c r="N46" s="132">
        <f>IF(B7&gt;800000,91000+((B7-800000)*30/100),0)</f>
        <v>0</v>
      </c>
      <c r="O46" s="132">
        <f>IF(B8&gt;1000000,130000+((B8-1000000)*30/100),0)</f>
        <v>0</v>
      </c>
      <c r="P46" s="132"/>
      <c r="Q46" s="132"/>
      <c r="R46" s="29"/>
      <c r="S46" s="29"/>
      <c r="T46" s="135">
        <v>0.3</v>
      </c>
      <c r="U46" s="132">
        <f>IF(D5&gt;500000,51000+((D5-500000)*30/100),0)</f>
        <v>0</v>
      </c>
      <c r="V46" s="132">
        <f>IF(D6&gt;800000,91000+((D6-800000)*30/100),0)</f>
        <v>0</v>
      </c>
      <c r="W46" s="132">
        <f>IF(D7&gt;800000,91000+((D7-800000)*30/100),0)</f>
        <v>0</v>
      </c>
      <c r="X46" s="132">
        <f>IF(D8&gt;1000000,130000+((D8-1000000)*30/100),0)</f>
        <v>0</v>
      </c>
      <c r="Y46" s="132"/>
      <c r="Z46" s="29"/>
      <c r="AA46" s="29"/>
      <c r="AB46" s="29"/>
      <c r="AC46" s="29"/>
      <c r="AD46" s="132" t="s">
        <v>1103</v>
      </c>
      <c r="AE46" s="132">
        <f>IF('ANTICIPATORY STATEMENT'!Z45&lt;'ANTICIPATORY STATEMENT'!AA45,'10E -P2'!AG29,0)</f>
        <v>0</v>
      </c>
      <c r="AF46" s="132">
        <f>IF('ANTICIPATORY STATEMENT'!Z45&lt;'ANTICIPATORY STATEMENT'!AA45,'10E -P2'!AE29,0)</f>
        <v>0</v>
      </c>
      <c r="AG46" s="132"/>
      <c r="AH46" s="132"/>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row>
    <row r="47" spans="1:64" x14ac:dyDescent="0.25">
      <c r="A47" s="29"/>
      <c r="B47" s="29"/>
      <c r="C47" s="29"/>
      <c r="D47" s="29"/>
      <c r="E47" s="29"/>
      <c r="F47" s="29"/>
      <c r="G47" s="29"/>
      <c r="H47" s="29"/>
      <c r="I47" s="29"/>
      <c r="J47" s="29"/>
      <c r="K47" s="29" t="s">
        <v>646</v>
      </c>
      <c r="L47" s="132">
        <f>MAX(L43,L44,L45,L46)</f>
        <v>0</v>
      </c>
      <c r="M47" s="132">
        <f>MAX(M43,M44,M45,M46)</f>
        <v>0</v>
      </c>
      <c r="N47" s="132">
        <f>MAX(N43,N44,N45,N46)</f>
        <v>0</v>
      </c>
      <c r="O47" s="132">
        <f>MAX(O43,O44,O45,O46)</f>
        <v>0</v>
      </c>
      <c r="P47" s="132"/>
      <c r="Q47" s="132"/>
      <c r="R47" s="29"/>
      <c r="S47" s="29"/>
      <c r="T47" s="29" t="s">
        <v>646</v>
      </c>
      <c r="U47" s="132">
        <f>MAX(U43,U44,U45,U46)</f>
        <v>0</v>
      </c>
      <c r="V47" s="132">
        <f>MAX(V43,V44,V45,V46)</f>
        <v>0</v>
      </c>
      <c r="W47" s="132">
        <f>MAX(W43,W44,W45,W46)</f>
        <v>0</v>
      </c>
      <c r="X47" s="132">
        <f>MAX(X43,X44,X45,X46)</f>
        <v>0</v>
      </c>
      <c r="Y47" s="132"/>
      <c r="Z47" s="29"/>
      <c r="AA47" s="29"/>
      <c r="AB47" s="29"/>
      <c r="AC47" s="29"/>
      <c r="AD47" s="132" t="s">
        <v>1104</v>
      </c>
      <c r="AE47" s="132">
        <f>IF('ANTICIPATORY STATEMENT'!AA45&lt;'ANTICIPATORY STATEMENT'!Z45,'10E -P2'!AH29,0)</f>
        <v>0</v>
      </c>
      <c r="AF47" s="132">
        <f>IF('ANTICIPATORY STATEMENT'!AA45&lt;'ANTICIPATORY STATEMENT'!Z45,'10E -P2'!AF29,0)</f>
        <v>0</v>
      </c>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row>
    <row r="48" spans="1:64" x14ac:dyDescent="0.25">
      <c r="A48" s="29"/>
      <c r="B48" s="29"/>
      <c r="C48" s="29"/>
      <c r="D48" s="29"/>
      <c r="E48" s="29"/>
      <c r="F48" s="29"/>
      <c r="G48" s="29"/>
      <c r="H48" s="29"/>
      <c r="I48" s="29"/>
      <c r="J48" s="29"/>
      <c r="K48" s="29" t="s">
        <v>647</v>
      </c>
      <c r="L48" s="132">
        <f>L47*3/100</f>
        <v>0</v>
      </c>
      <c r="M48" s="132">
        <f>M47*3/100</f>
        <v>0</v>
      </c>
      <c r="N48" s="132">
        <f>N47*3/100</f>
        <v>0</v>
      </c>
      <c r="O48" s="132">
        <f>O47*3/100</f>
        <v>0</v>
      </c>
      <c r="P48" s="132"/>
      <c r="Q48" s="132"/>
      <c r="R48" s="29"/>
      <c r="S48" s="29"/>
      <c r="T48" s="29" t="s">
        <v>647</v>
      </c>
      <c r="U48" s="132">
        <f>U47*3/100</f>
        <v>0</v>
      </c>
      <c r="V48" s="132">
        <f>V47*3/100</f>
        <v>0</v>
      </c>
      <c r="W48" s="132">
        <f>W47*3/100</f>
        <v>0</v>
      </c>
      <c r="X48" s="132">
        <f>X47*3/100</f>
        <v>0</v>
      </c>
      <c r="Y48" s="132"/>
      <c r="Z48" s="29"/>
      <c r="AA48" s="29"/>
      <c r="AB48" s="29"/>
      <c r="AC48" s="29"/>
      <c r="AD48" s="138" t="s">
        <v>3</v>
      </c>
      <c r="AE48" s="138">
        <f>AE46+AE47</f>
        <v>0</v>
      </c>
      <c r="AF48" s="138">
        <f>AF46+AF47</f>
        <v>0</v>
      </c>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row>
    <row r="49" spans="1:62" x14ac:dyDescent="0.25">
      <c r="A49" s="29"/>
      <c r="B49" s="29"/>
      <c r="C49" s="29"/>
      <c r="D49" s="29"/>
      <c r="E49" s="29"/>
      <c r="F49" s="29"/>
      <c r="G49" s="29"/>
      <c r="H49" s="29"/>
      <c r="I49" s="29"/>
      <c r="J49" s="29"/>
      <c r="K49" s="137" t="s">
        <v>648</v>
      </c>
      <c r="L49" s="132">
        <f>MROUND(L48,1)</f>
        <v>0</v>
      </c>
      <c r="M49" s="132">
        <f>MROUND(M48,1)</f>
        <v>0</v>
      </c>
      <c r="N49" s="132">
        <f>MROUND(N48,1)</f>
        <v>0</v>
      </c>
      <c r="O49" s="132">
        <f>MROUND(O48,1)</f>
        <v>0</v>
      </c>
      <c r="P49" s="132"/>
      <c r="Q49" s="132"/>
      <c r="R49" s="29"/>
      <c r="S49" s="29"/>
      <c r="T49" s="137" t="s">
        <v>648</v>
      </c>
      <c r="U49" s="132">
        <f>MROUND(U48,1)</f>
        <v>0</v>
      </c>
      <c r="V49" s="132">
        <f>MROUND(V48,1)</f>
        <v>0</v>
      </c>
      <c r="W49" s="132">
        <f>MROUND(W48,1)</f>
        <v>0</v>
      </c>
      <c r="X49" s="132">
        <f>MROUND(X48,1)</f>
        <v>0</v>
      </c>
      <c r="Y49" s="132"/>
      <c r="Z49" s="29"/>
      <c r="AA49" s="29"/>
      <c r="AB49" s="29"/>
      <c r="AC49" s="29"/>
      <c r="AD49" s="433" t="s">
        <v>455</v>
      </c>
      <c r="AE49" s="433">
        <f>IF('ANTICIPATORY STATEMENT'!P5="",'10E -P2'!AE48,'10E -P2'!AE45)</f>
        <v>0</v>
      </c>
      <c r="AF49" s="433">
        <f>IF('ANTICIPATORY STATEMENT'!P5="",'10E -P2'!AF48,'10E -P2'!AF45)</f>
        <v>0</v>
      </c>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row>
    <row r="50" spans="1:62" x14ac:dyDescent="0.25">
      <c r="A50" s="29"/>
      <c r="B50" s="29"/>
      <c r="C50" s="29"/>
      <c r="D50" s="29"/>
      <c r="E50" s="29"/>
      <c r="F50" s="29"/>
      <c r="G50" s="29"/>
      <c r="H50" s="29"/>
      <c r="I50" s="29"/>
      <c r="J50" s="29"/>
      <c r="K50" s="29"/>
      <c r="L50" s="132">
        <f>L51+L49</f>
        <v>0</v>
      </c>
      <c r="M50" s="132">
        <f>M51+M49</f>
        <v>0</v>
      </c>
      <c r="N50" s="132">
        <f>N51+N49</f>
        <v>0</v>
      </c>
      <c r="O50" s="132">
        <f>O51+O49</f>
        <v>0</v>
      </c>
      <c r="P50" s="132"/>
      <c r="Q50" s="132"/>
      <c r="R50" s="29"/>
      <c r="S50" s="29"/>
      <c r="T50" s="29"/>
      <c r="U50" s="132">
        <f>U51+U49</f>
        <v>0</v>
      </c>
      <c r="V50" s="132">
        <f>V51+V49</f>
        <v>0</v>
      </c>
      <c r="W50" s="132">
        <f>W51+W49</f>
        <v>0</v>
      </c>
      <c r="X50" s="132">
        <f>X51+X49</f>
        <v>0</v>
      </c>
      <c r="Y50" s="132"/>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row>
    <row r="51" spans="1:62" x14ac:dyDescent="0.25">
      <c r="A51" s="29"/>
      <c r="B51" s="29"/>
      <c r="C51" s="29"/>
      <c r="D51" s="29"/>
      <c r="E51" s="29"/>
      <c r="F51" s="29"/>
      <c r="G51" s="29"/>
      <c r="H51" s="29"/>
      <c r="I51" s="29"/>
      <c r="J51" s="29"/>
      <c r="K51" s="29" t="s">
        <v>650</v>
      </c>
      <c r="L51" s="132">
        <f>MROUND(L47,1)</f>
        <v>0</v>
      </c>
      <c r="M51" s="132">
        <f t="shared" ref="M51:O51" si="22">MROUND(M47,1)</f>
        <v>0</v>
      </c>
      <c r="N51" s="132">
        <f t="shared" si="22"/>
        <v>0</v>
      </c>
      <c r="O51" s="132">
        <f t="shared" si="22"/>
        <v>0</v>
      </c>
      <c r="P51" s="132"/>
      <c r="Q51" s="132"/>
      <c r="R51" s="29"/>
      <c r="S51" s="29"/>
      <c r="T51" s="29" t="s">
        <v>650</v>
      </c>
      <c r="U51" s="132">
        <f>MROUND(U47,1)</f>
        <v>0</v>
      </c>
      <c r="V51" s="132">
        <f t="shared" ref="V51:X51" si="23">MROUND(V47,1)</f>
        <v>0</v>
      </c>
      <c r="W51" s="132">
        <f t="shared" si="23"/>
        <v>0</v>
      </c>
      <c r="X51" s="132">
        <f t="shared" si="23"/>
        <v>0</v>
      </c>
      <c r="Y51" s="132"/>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row>
    <row r="52" spans="1:62" x14ac:dyDescent="0.25">
      <c r="A52" s="29"/>
      <c r="B52" s="29"/>
      <c r="C52" s="29"/>
      <c r="D52" s="29"/>
      <c r="E52" s="29"/>
      <c r="F52" s="29"/>
      <c r="G52" s="29"/>
      <c r="H52" s="29"/>
      <c r="I52" s="29"/>
      <c r="J52" s="29"/>
      <c r="K52" s="29"/>
      <c r="L52" s="132"/>
      <c r="M52" s="132"/>
      <c r="N52" s="132"/>
      <c r="O52" s="132"/>
      <c r="P52" s="132"/>
      <c r="Q52" s="132"/>
      <c r="R52" s="29"/>
      <c r="S52" s="29"/>
      <c r="T52" s="29"/>
      <c r="U52" s="132"/>
      <c r="V52" s="132"/>
      <c r="W52" s="132"/>
      <c r="X52" s="132"/>
      <c r="Y52" s="132"/>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row>
    <row r="53" spans="1:62" x14ac:dyDescent="0.25">
      <c r="A53" s="29"/>
      <c r="B53" s="29"/>
      <c r="C53" s="29"/>
      <c r="D53" s="29"/>
      <c r="E53" s="29"/>
      <c r="F53" s="29"/>
      <c r="G53" s="29"/>
      <c r="H53" s="29"/>
      <c r="I53" s="29"/>
      <c r="J53" s="29"/>
      <c r="K53" s="29"/>
      <c r="L53" s="132"/>
      <c r="M53" s="132"/>
      <c r="N53" s="132"/>
      <c r="O53" s="132"/>
      <c r="P53" s="132"/>
      <c r="Q53" s="132"/>
      <c r="R53" s="29"/>
      <c r="S53" s="29"/>
      <c r="T53" s="29"/>
      <c r="U53" s="132"/>
      <c r="V53" s="132"/>
      <c r="W53" s="132"/>
      <c r="X53" s="132"/>
      <c r="Y53" s="132"/>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row>
    <row r="54" spans="1:62" x14ac:dyDescent="0.25">
      <c r="A54" s="29"/>
      <c r="B54" s="29"/>
      <c r="C54" s="29"/>
      <c r="D54" s="29"/>
      <c r="E54" s="29"/>
      <c r="F54" s="29"/>
      <c r="G54" s="29"/>
      <c r="H54" s="29"/>
      <c r="I54" s="29"/>
      <c r="J54" s="29"/>
      <c r="K54" s="29"/>
      <c r="L54" s="132"/>
      <c r="M54" s="132"/>
      <c r="N54" s="132"/>
      <c r="O54" s="132"/>
      <c r="P54" s="132"/>
      <c r="Q54" s="132"/>
      <c r="R54" s="29"/>
      <c r="S54" s="29"/>
      <c r="T54" s="29"/>
      <c r="U54" s="132"/>
      <c r="V54" s="132"/>
      <c r="W54" s="132"/>
      <c r="X54" s="132"/>
      <c r="Y54" s="132"/>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row>
    <row r="55" spans="1:62" x14ac:dyDescent="0.25">
      <c r="A55" s="29"/>
      <c r="B55" s="29"/>
      <c r="C55" s="29"/>
      <c r="D55" s="29"/>
      <c r="E55" s="29"/>
      <c r="F55" s="29"/>
      <c r="G55" s="29"/>
      <c r="H55" s="29"/>
      <c r="I55" s="29"/>
      <c r="J55" s="29"/>
      <c r="K55" s="29"/>
      <c r="L55" s="132"/>
      <c r="M55" s="132"/>
      <c r="N55" s="132"/>
      <c r="O55" s="132"/>
      <c r="P55" s="132"/>
      <c r="Q55" s="132"/>
      <c r="R55" s="29"/>
      <c r="S55" s="29"/>
      <c r="T55" s="29"/>
      <c r="U55" s="132"/>
      <c r="V55" s="132"/>
      <c r="W55" s="132"/>
      <c r="X55" s="132"/>
      <c r="Y55" s="132"/>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row>
    <row r="56" spans="1:62" x14ac:dyDescent="0.25">
      <c r="A56" s="29"/>
      <c r="B56" s="29"/>
      <c r="C56" s="29"/>
      <c r="D56" s="29"/>
      <c r="E56" s="29"/>
      <c r="F56" s="29"/>
      <c r="G56" s="29"/>
      <c r="H56" s="29"/>
      <c r="I56" s="29"/>
      <c r="J56" s="29"/>
      <c r="K56" s="29"/>
      <c r="L56" s="132"/>
      <c r="M56" s="132"/>
      <c r="N56" s="132"/>
      <c r="O56" s="132"/>
      <c r="P56" s="132"/>
      <c r="Q56" s="132"/>
      <c r="R56" s="29"/>
      <c r="S56" s="29"/>
      <c r="T56" s="29"/>
      <c r="U56" s="132"/>
      <c r="V56" s="132"/>
      <c r="W56" s="132"/>
      <c r="X56" s="132"/>
      <c r="Y56" s="132"/>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row>
    <row r="57" spans="1:62" x14ac:dyDescent="0.25">
      <c r="A57" s="29"/>
      <c r="B57" s="29"/>
      <c r="C57" s="29"/>
      <c r="D57" s="29"/>
      <c r="E57" s="29"/>
      <c r="F57" s="29"/>
      <c r="G57" s="29"/>
      <c r="H57" s="29"/>
      <c r="I57" s="29"/>
      <c r="J57" s="29"/>
      <c r="K57" s="29"/>
      <c r="L57" s="132"/>
      <c r="M57" s="132"/>
      <c r="N57" s="132"/>
      <c r="O57" s="132"/>
      <c r="P57" s="132"/>
      <c r="Q57" s="132"/>
      <c r="R57" s="29"/>
      <c r="S57" s="29"/>
      <c r="T57" s="29"/>
      <c r="U57" s="132"/>
      <c r="V57" s="132"/>
      <c r="W57" s="132"/>
      <c r="X57" s="132"/>
      <c r="Y57" s="132"/>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row>
    <row r="58" spans="1:62"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row>
    <row r="59" spans="1:62" x14ac:dyDescent="0.25">
      <c r="A59" s="29"/>
      <c r="B59" s="29"/>
      <c r="C59" s="29"/>
      <c r="D59" s="29"/>
      <c r="E59" s="29"/>
      <c r="F59" s="29"/>
      <c r="G59" s="29"/>
      <c r="H59" s="29"/>
      <c r="I59" s="29"/>
      <c r="J59" s="29"/>
      <c r="K59" s="29"/>
      <c r="L59" s="132">
        <f>IF('10E Entry'!S3="MALE",L29,L50)</f>
        <v>0</v>
      </c>
      <c r="M59" s="132">
        <f>IF('10E Entry'!S3="MALE",M29,M50)</f>
        <v>0</v>
      </c>
      <c r="N59" s="132">
        <f>IF('10E Entry'!S3="MALE",N29,N50)</f>
        <v>0</v>
      </c>
      <c r="O59" s="132">
        <f>IF('10E Entry'!S3="MALE",O29,O50)</f>
        <v>0</v>
      </c>
      <c r="P59" s="132">
        <f>P29</f>
        <v>0</v>
      </c>
      <c r="Q59" s="132">
        <f>Q29</f>
        <v>0</v>
      </c>
      <c r="R59" s="132">
        <f>R29</f>
        <v>0</v>
      </c>
      <c r="S59" s="29"/>
      <c r="T59" s="132"/>
      <c r="U59" s="132">
        <f>IF('10E Entry'!S3="MALE",T29,U50)</f>
        <v>0</v>
      </c>
      <c r="V59" s="132">
        <f>IF('10E Entry'!S3="MALE",U29,V50)</f>
        <v>0</v>
      </c>
      <c r="W59" s="132">
        <f>IF('10E Entry'!S3="MALE",V29,W50)</f>
        <v>0</v>
      </c>
      <c r="X59" s="132">
        <f>IF('10E Entry'!S3="MALE",W29,X50)</f>
        <v>0</v>
      </c>
      <c r="Y59" s="132">
        <f>X29</f>
        <v>0</v>
      </c>
      <c r="Z59" s="132">
        <f>Y29</f>
        <v>0</v>
      </c>
      <c r="AA59" s="132">
        <f>Z29</f>
        <v>0</v>
      </c>
      <c r="AB59" s="132">
        <f>AA29</f>
        <v>0</v>
      </c>
      <c r="AC59" s="132">
        <f>AB29</f>
        <v>0</v>
      </c>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row>
    <row r="60" spans="1:62"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row>
    <row r="61" spans="1:62"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row>
    <row r="62" spans="1:62" x14ac:dyDescent="0.25">
      <c r="A62" s="29"/>
      <c r="B62" s="29"/>
      <c r="C62" s="29"/>
      <c r="D62" s="29"/>
      <c r="E62" s="29"/>
      <c r="F62" s="29"/>
      <c r="G62" s="29"/>
      <c r="H62" s="29"/>
      <c r="I62" s="29"/>
      <c r="J62" s="29"/>
      <c r="K62" s="29"/>
      <c r="L62" s="714" t="s">
        <v>1089</v>
      </c>
      <c r="M62" s="714"/>
      <c r="N62" s="714"/>
      <c r="O62" s="714"/>
      <c r="P62" s="714"/>
      <c r="Q62" s="714"/>
      <c r="R62" s="995" t="s">
        <v>690</v>
      </c>
      <c r="S62" s="996"/>
      <c r="T62" s="996"/>
      <c r="U62" s="997"/>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row>
    <row r="63" spans="1:62" x14ac:dyDescent="0.25">
      <c r="A63" s="29"/>
      <c r="B63" s="29"/>
      <c r="C63" s="29"/>
      <c r="D63" s="29"/>
      <c r="E63" s="29"/>
      <c r="F63" s="29"/>
      <c r="G63" s="29"/>
      <c r="H63" s="29"/>
      <c r="I63" s="29"/>
      <c r="J63" s="29"/>
      <c r="K63" s="325"/>
      <c r="L63" s="325" t="s">
        <v>515</v>
      </c>
      <c r="M63" s="325" t="s">
        <v>692</v>
      </c>
      <c r="N63" s="325" t="s">
        <v>722</v>
      </c>
      <c r="O63" s="325" t="s">
        <v>729</v>
      </c>
      <c r="P63" s="325" t="s">
        <v>870</v>
      </c>
      <c r="Q63" s="325" t="s">
        <v>870</v>
      </c>
      <c r="R63" s="995" t="s">
        <v>860</v>
      </c>
      <c r="S63" s="996"/>
      <c r="T63" s="996"/>
      <c r="U63" s="997"/>
      <c r="V63" s="29"/>
      <c r="W63" s="970" t="s">
        <v>862</v>
      </c>
      <c r="X63" s="970"/>
      <c r="Y63" s="970"/>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row>
    <row r="64" spans="1:62" x14ac:dyDescent="0.25">
      <c r="A64" s="29"/>
      <c r="B64" s="29"/>
      <c r="C64" s="29"/>
      <c r="D64" s="29"/>
      <c r="E64" s="29"/>
      <c r="F64" s="29"/>
      <c r="G64" s="29"/>
      <c r="H64" s="29"/>
      <c r="I64" s="29"/>
      <c r="J64" s="29"/>
      <c r="K64" s="325"/>
      <c r="L64" s="325" t="s">
        <v>668</v>
      </c>
      <c r="M64" s="325" t="s">
        <v>710</v>
      </c>
      <c r="N64" s="325" t="s">
        <v>723</v>
      </c>
      <c r="O64" s="325" t="s">
        <v>854</v>
      </c>
      <c r="P64" s="325" t="s">
        <v>1025</v>
      </c>
      <c r="Q64" s="325" t="s">
        <v>1025</v>
      </c>
      <c r="R64" s="132"/>
      <c r="S64" s="136" t="s">
        <v>856</v>
      </c>
      <c r="T64" s="163" t="s">
        <v>857</v>
      </c>
      <c r="U64" s="132" t="s">
        <v>857</v>
      </c>
      <c r="V64" s="29"/>
      <c r="W64" s="132" t="s">
        <v>863</v>
      </c>
      <c r="X64" s="132">
        <v>1</v>
      </c>
      <c r="Y64" s="132">
        <v>3</v>
      </c>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row>
    <row r="65" spans="1:62" x14ac:dyDescent="0.25">
      <c r="A65" s="29"/>
      <c r="B65" s="29"/>
      <c r="C65" s="29"/>
      <c r="D65" s="29"/>
      <c r="E65" s="29"/>
      <c r="F65" s="29"/>
      <c r="G65" s="29"/>
      <c r="H65" s="29"/>
      <c r="I65" s="29"/>
      <c r="J65" s="29"/>
      <c r="K65" s="326">
        <v>0</v>
      </c>
      <c r="L65" s="327">
        <f>IF(B12&lt;250001,0,"")</f>
        <v>0</v>
      </c>
      <c r="M65" s="327">
        <f>IF(B13&lt;250001,0,"")</f>
        <v>0</v>
      </c>
      <c r="N65" s="327">
        <f>IF(B14&lt;250001,0,"")</f>
        <v>0</v>
      </c>
      <c r="O65" s="327">
        <f>IF(B15&lt;250001,0,"")</f>
        <v>0</v>
      </c>
      <c r="P65" s="328" t="s">
        <v>1026</v>
      </c>
      <c r="Q65" s="325" t="s">
        <v>732</v>
      </c>
      <c r="R65" s="132"/>
      <c r="S65" s="136" t="s">
        <v>1147</v>
      </c>
      <c r="T65" s="163" t="s">
        <v>1147</v>
      </c>
      <c r="U65" s="132"/>
      <c r="V65" s="29"/>
      <c r="W65" s="132" t="s">
        <v>455</v>
      </c>
      <c r="X65" s="132" t="str">
        <f>'ANTICIPATORY STATEMENT'!AC58</f>
        <v/>
      </c>
      <c r="Y65" s="132"/>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row>
    <row r="66" spans="1:62" x14ac:dyDescent="0.25">
      <c r="A66" s="29"/>
      <c r="B66" s="29"/>
      <c r="C66" s="29"/>
      <c r="D66" s="29"/>
      <c r="E66" s="29"/>
      <c r="F66" s="29"/>
      <c r="G66" s="29"/>
      <c r="H66" s="29"/>
      <c r="I66" s="29"/>
      <c r="J66" s="29"/>
      <c r="K66" s="326">
        <v>0.1</v>
      </c>
      <c r="L66" s="325">
        <f>IF(B12&gt;250000,(B12-250000)/10,0)</f>
        <v>0</v>
      </c>
      <c r="M66" s="325">
        <f>IF(B13&gt;250000,(B13-250000)/20,0)</f>
        <v>0</v>
      </c>
      <c r="N66" s="325">
        <f>IF(B14&gt;250000,(B14-250000)/20,0)</f>
        <v>0</v>
      </c>
      <c r="O66" s="325">
        <f>IF(B15&gt;250000,(B15-250000)/20,0)</f>
        <v>0</v>
      </c>
      <c r="P66" s="325">
        <f>IF(B16&lt;250001,0,IF(B16&lt;500001,(B16-250000)/20,IF(B16&lt;1000001,12500+(B16-500000)/5,112500+(B16-1000000)*30/100)))</f>
        <v>0</v>
      </c>
      <c r="Q66" s="325">
        <f>IF(B16&lt;250001,0,IF(B16&lt;500001,(B16-250000)/20,IF(B16&lt;750001,(12500+(B16-500000)/10),IF(B16&lt;1000001,(37500+(B16-750000)*15/100),IF(B16&lt;1250001,(75000+(B16-1000000)/5),IF(B16&lt;1500001,(125000+(B16-1250000)/4),(187500+(B16-1500000)*30/100)))))))</f>
        <v>0</v>
      </c>
      <c r="R66" s="167">
        <v>0</v>
      </c>
      <c r="S66" s="136">
        <f>IF(F25&lt;250001,0,"")</f>
        <v>0</v>
      </c>
      <c r="T66" s="163" t="s">
        <v>858</v>
      </c>
      <c r="U66" s="132">
        <f>IF(F25&lt;300001,0,IF(F25&lt;600001,(F25-300000)/20,IF(F25&lt;900001,(15000+(F25-600000)/10),IF(F25&lt;1200001,(45000+(F25-900000)*15/100),IF(F25&lt;1500001,90000+(F25-1200000)/5,150000+(F25-1500000)*30/100)))))</f>
        <v>0</v>
      </c>
      <c r="V66" s="29"/>
      <c r="W66" s="132" t="s">
        <v>864</v>
      </c>
      <c r="X66" s="132">
        <f>U73</f>
        <v>0</v>
      </c>
      <c r="Y66" s="132">
        <f>U90</f>
        <v>0</v>
      </c>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row>
    <row r="67" spans="1:62" x14ac:dyDescent="0.25">
      <c r="A67" s="29"/>
      <c r="B67" s="29"/>
      <c r="C67" s="29"/>
      <c r="D67" s="29"/>
      <c r="E67" s="29"/>
      <c r="F67" s="29"/>
      <c r="G67" s="29"/>
      <c r="H67" s="29"/>
      <c r="I67" s="29"/>
      <c r="J67" s="29"/>
      <c r="K67" s="326">
        <v>0.2</v>
      </c>
      <c r="L67" s="325">
        <f>IF(B12&gt;500000,(25000+(B12-500000)/5),0)</f>
        <v>0</v>
      </c>
      <c r="M67" s="325">
        <f>IF(B13&gt;500000,(12500+(B13-500000)/5),0)</f>
        <v>0</v>
      </c>
      <c r="N67" s="325">
        <f>IF(B14&gt;500000,(12500+(B14-500000)/5),0)</f>
        <v>0</v>
      </c>
      <c r="O67" s="325">
        <f>IF(B15&gt;500000,(12500+(B15-500000)/5),0)</f>
        <v>0</v>
      </c>
      <c r="P67" s="325"/>
      <c r="Q67" s="325"/>
      <c r="R67" s="167">
        <v>0.1</v>
      </c>
      <c r="S67" s="136">
        <f>IF(F25&gt;250000,(F25-250000)/20,0)</f>
        <v>0</v>
      </c>
      <c r="T67" s="163" t="s">
        <v>67</v>
      </c>
      <c r="U67" s="132">
        <f>U76*4/100</f>
        <v>0</v>
      </c>
      <c r="V67" s="29"/>
      <c r="W67" s="132" t="s">
        <v>865</v>
      </c>
      <c r="X67" s="132">
        <f>S73</f>
        <v>0</v>
      </c>
      <c r="Y67" s="132">
        <f>S90</f>
        <v>0</v>
      </c>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row>
    <row r="68" spans="1:62" x14ac:dyDescent="0.25">
      <c r="A68" s="29"/>
      <c r="B68" s="29"/>
      <c r="C68" s="29"/>
      <c r="D68" s="29"/>
      <c r="E68" s="29"/>
      <c r="F68" s="29"/>
      <c r="G68" s="29"/>
      <c r="H68" s="29"/>
      <c r="I68" s="29"/>
      <c r="J68" s="29"/>
      <c r="K68" s="326">
        <v>0.3</v>
      </c>
      <c r="L68" s="325">
        <f>IF(B12&gt;1000000,125000+((B12-1000000)*30/100),0)</f>
        <v>0</v>
      </c>
      <c r="M68" s="325">
        <f>IF(B13&gt;1000000,112500+((B13-1000000)*30/100),0)</f>
        <v>0</v>
      </c>
      <c r="N68" s="325">
        <f>IF(B14&gt;1000000,112500+((B14-1000000)*30/100),0)</f>
        <v>0</v>
      </c>
      <c r="O68" s="325">
        <f>IF(B15&gt;1000000,112500+((B15-1000000)*30/100),0)</f>
        <v>0</v>
      </c>
      <c r="P68" s="325"/>
      <c r="Q68" s="325"/>
      <c r="R68" s="167">
        <v>0.2</v>
      </c>
      <c r="S68" s="136">
        <f>IF(F25&gt;500000,(12500+(F25-500000)/5),0)</f>
        <v>0</v>
      </c>
      <c r="T68" s="163" t="s">
        <v>250</v>
      </c>
      <c r="U68" s="132">
        <f>MROUND(U67,1)</f>
        <v>0</v>
      </c>
      <c r="V68" s="29"/>
      <c r="W68" s="132" t="s">
        <v>866</v>
      </c>
      <c r="X68" s="132">
        <f>IF(X65="NEW REGIME",X66,X67)</f>
        <v>0</v>
      </c>
      <c r="Y68" s="132">
        <f>IF(X65="NEW REGIME",Y66,Y67)</f>
        <v>0</v>
      </c>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row>
    <row r="69" spans="1:62" x14ac:dyDescent="0.25">
      <c r="A69" s="29"/>
      <c r="B69" s="29"/>
      <c r="C69" s="29"/>
      <c r="D69" s="29"/>
      <c r="E69" s="29"/>
      <c r="F69" s="29"/>
      <c r="G69" s="29"/>
      <c r="H69" s="29"/>
      <c r="I69" s="29"/>
      <c r="J69" s="29"/>
      <c r="K69" s="325" t="s">
        <v>646</v>
      </c>
      <c r="L69" s="325">
        <f t="shared" ref="L69:O69" si="24">MAX(L65,L66,L67,L68)</f>
        <v>0</v>
      </c>
      <c r="M69" s="325">
        <f t="shared" si="24"/>
        <v>0</v>
      </c>
      <c r="N69" s="325">
        <f t="shared" si="24"/>
        <v>0</v>
      </c>
      <c r="O69" s="325">
        <f t="shared" si="24"/>
        <v>0</v>
      </c>
      <c r="P69" s="325">
        <f>P66</f>
        <v>0</v>
      </c>
      <c r="Q69" s="325">
        <f>Q66</f>
        <v>0</v>
      </c>
      <c r="R69" s="167">
        <v>0.3</v>
      </c>
      <c r="S69" s="136">
        <f>IF(F25&gt;1000000,112500+((F25-1000000)*30/100),0)</f>
        <v>0</v>
      </c>
      <c r="T69" s="163" t="s">
        <v>207</v>
      </c>
      <c r="U69" s="132">
        <f>IF(F25&lt;300001,0,IF(F25&lt;600001,(F25-300000)*5/100,IF(F25&lt;700001,15000+(F25-600000)*10/100,0)))</f>
        <v>0</v>
      </c>
      <c r="V69" s="29"/>
      <c r="W69" s="168" t="s">
        <v>867</v>
      </c>
      <c r="X69" s="132"/>
      <c r="Y69" s="132"/>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row>
    <row r="70" spans="1:62" x14ac:dyDescent="0.25">
      <c r="A70" s="29"/>
      <c r="B70" s="29"/>
      <c r="C70" s="29"/>
      <c r="D70" s="29"/>
      <c r="E70" s="29"/>
      <c r="F70" s="29"/>
      <c r="G70" s="29"/>
      <c r="H70" s="29"/>
      <c r="I70" s="29"/>
      <c r="J70" s="29"/>
      <c r="K70" s="325" t="s">
        <v>647</v>
      </c>
      <c r="L70" s="325">
        <f>L75*3/100</f>
        <v>0</v>
      </c>
      <c r="M70" s="325">
        <f>M75*3/100</f>
        <v>0</v>
      </c>
      <c r="N70" s="325">
        <f>N75*4/100</f>
        <v>0</v>
      </c>
      <c r="O70" s="325">
        <f>O75*4/100</f>
        <v>0</v>
      </c>
      <c r="P70" s="325">
        <f>P75*4/100</f>
        <v>0</v>
      </c>
      <c r="Q70" s="325">
        <f>Q75*4/100</f>
        <v>0</v>
      </c>
      <c r="R70" s="132" t="s">
        <v>646</v>
      </c>
      <c r="S70" s="136">
        <f>MAX(S66,S67,S68,S69)</f>
        <v>0</v>
      </c>
      <c r="T70" s="163" t="s">
        <v>650</v>
      </c>
      <c r="U70" s="132">
        <f>MROUND(U66,1)</f>
        <v>0</v>
      </c>
      <c r="V70" s="29"/>
      <c r="W70" s="132"/>
      <c r="X70" s="132"/>
      <c r="Y70" s="132"/>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row>
    <row r="71" spans="1:62" x14ac:dyDescent="0.25">
      <c r="A71" s="29"/>
      <c r="B71" s="29"/>
      <c r="C71" s="29"/>
      <c r="D71" s="29"/>
      <c r="E71" s="29"/>
      <c r="F71" s="29"/>
      <c r="G71" s="29"/>
      <c r="H71" s="29"/>
      <c r="I71" s="29"/>
      <c r="J71" s="29"/>
      <c r="K71" s="329" t="s">
        <v>648</v>
      </c>
      <c r="L71" s="325">
        <f t="shared" ref="L71:O71" si="25">MROUND(L70,1)</f>
        <v>0</v>
      </c>
      <c r="M71" s="325">
        <f t="shared" si="25"/>
        <v>0</v>
      </c>
      <c r="N71" s="325">
        <f t="shared" si="25"/>
        <v>0</v>
      </c>
      <c r="O71" s="325">
        <f t="shared" si="25"/>
        <v>0</v>
      </c>
      <c r="P71" s="325">
        <f t="shared" ref="P71:Q71" si="26">MROUND(P70,1)</f>
        <v>0</v>
      </c>
      <c r="Q71" s="325">
        <f t="shared" si="26"/>
        <v>0</v>
      </c>
      <c r="R71" s="132" t="s">
        <v>647</v>
      </c>
      <c r="S71" s="136">
        <f>S76*4/100</f>
        <v>0</v>
      </c>
      <c r="T71" s="169" t="s">
        <v>1016</v>
      </c>
      <c r="U71" s="132">
        <f>MROUND(U69,1)</f>
        <v>0</v>
      </c>
      <c r="V71" s="29"/>
      <c r="W71" s="132"/>
      <c r="X71" s="132"/>
      <c r="Y71" s="132"/>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row>
    <row r="72" spans="1:62" x14ac:dyDescent="0.25">
      <c r="A72" s="29"/>
      <c r="B72" s="29"/>
      <c r="C72" s="29"/>
      <c r="D72" s="29"/>
      <c r="E72" s="29"/>
      <c r="F72" s="29"/>
      <c r="G72" s="29"/>
      <c r="H72" s="29"/>
      <c r="I72" s="29"/>
      <c r="J72" s="29"/>
      <c r="K72" s="330" t="s">
        <v>649</v>
      </c>
      <c r="L72" s="330">
        <f t="shared" ref="L72:Q72" si="27">L75+L71</f>
        <v>0</v>
      </c>
      <c r="M72" s="330">
        <f t="shared" si="27"/>
        <v>0</v>
      </c>
      <c r="N72" s="330">
        <f t="shared" si="27"/>
        <v>0</v>
      </c>
      <c r="O72" s="330">
        <f t="shared" si="27"/>
        <v>0</v>
      </c>
      <c r="P72" s="330">
        <f t="shared" si="27"/>
        <v>0</v>
      </c>
      <c r="Q72" s="330">
        <f t="shared" si="27"/>
        <v>0</v>
      </c>
      <c r="R72" s="132" t="s">
        <v>687</v>
      </c>
      <c r="S72" s="136">
        <f>MROUND(S71,1)</f>
        <v>0</v>
      </c>
      <c r="T72" s="163"/>
      <c r="U72" s="132"/>
      <c r="V72" s="29"/>
      <c r="W72" s="132"/>
      <c r="X72" s="132"/>
      <c r="Y72" s="132"/>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row>
    <row r="73" spans="1:62" x14ac:dyDescent="0.25">
      <c r="A73" s="29"/>
      <c r="B73" s="29"/>
      <c r="C73" s="29"/>
      <c r="D73" s="29"/>
      <c r="E73" s="29"/>
      <c r="F73" s="29"/>
      <c r="G73" s="29"/>
      <c r="H73" s="29"/>
      <c r="I73" s="29"/>
      <c r="J73" s="29"/>
      <c r="K73" s="325" t="s">
        <v>650</v>
      </c>
      <c r="L73" s="325">
        <f t="shared" ref="L73:Q73" si="28">MROUND(L69,1)</f>
        <v>0</v>
      </c>
      <c r="M73" s="325">
        <f t="shared" si="28"/>
        <v>0</v>
      </c>
      <c r="N73" s="325">
        <f t="shared" si="28"/>
        <v>0</v>
      </c>
      <c r="O73" s="325">
        <f t="shared" si="28"/>
        <v>0</v>
      </c>
      <c r="P73" s="325">
        <f t="shared" si="28"/>
        <v>0</v>
      </c>
      <c r="Q73" s="325">
        <f t="shared" si="28"/>
        <v>0</v>
      </c>
      <c r="R73" s="138" t="s">
        <v>658</v>
      </c>
      <c r="S73" s="170">
        <f>S76+S72</f>
        <v>0</v>
      </c>
      <c r="T73" s="171" t="s">
        <v>3</v>
      </c>
      <c r="U73" s="138">
        <f>U76+U68</f>
        <v>0</v>
      </c>
      <c r="V73" s="29"/>
      <c r="W73" s="132"/>
      <c r="X73" s="132"/>
      <c r="Y73" s="132"/>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row>
    <row r="74" spans="1:62" x14ac:dyDescent="0.25">
      <c r="K74" s="117" t="s">
        <v>207</v>
      </c>
      <c r="L74" s="117">
        <f>IF(L73&lt;5000,L73,5000)</f>
        <v>0</v>
      </c>
      <c r="M74" s="117">
        <f>IF(M73&lt;2500,M73,2500)</f>
        <v>0</v>
      </c>
      <c r="N74" s="117">
        <f>IF(N73&lt;2500,N73,2500)</f>
        <v>0</v>
      </c>
      <c r="O74" s="117">
        <f>IF(O73&lt;12500,O73,12500)</f>
        <v>0</v>
      </c>
      <c r="P74" s="117">
        <f>IF(P73&lt;12500,P73,12500)</f>
        <v>0</v>
      </c>
      <c r="Q74" s="117">
        <f>IF(Q73&lt;12500,Q73,12500)</f>
        <v>0</v>
      </c>
      <c r="R74" s="117" t="s">
        <v>650</v>
      </c>
      <c r="S74" s="117">
        <f>MROUND(S70,1)</f>
        <v>0</v>
      </c>
      <c r="T74" s="117"/>
      <c r="U74" s="117"/>
      <c r="V74" s="82"/>
      <c r="W74" s="117"/>
      <c r="X74" s="117"/>
      <c r="Y74" s="117"/>
      <c r="Z74" s="82"/>
      <c r="AA74" s="82"/>
      <c r="AB74" s="82"/>
    </row>
    <row r="75" spans="1:62" x14ac:dyDescent="0.25">
      <c r="K75" s="122" t="s">
        <v>651</v>
      </c>
      <c r="L75" s="117">
        <f>IF(B12&lt;500001,(L73-L74),L73)</f>
        <v>0</v>
      </c>
      <c r="M75" s="117">
        <f>IF(B13&lt;350001,(M73-M74),M73)</f>
        <v>0</v>
      </c>
      <c r="N75" s="117">
        <f>IF(B14&lt;350001,(N73-N74),N73)</f>
        <v>0</v>
      </c>
      <c r="O75" s="117">
        <f>IF(B15&lt;500001,(O73-O74),O73)</f>
        <v>0</v>
      </c>
      <c r="P75" s="117">
        <f>IF(B16&lt;500001,(P73-P74),P73)</f>
        <v>0</v>
      </c>
      <c r="Q75" s="117">
        <f>IF(B16&lt;500001,(Q73-Q74),Q73)</f>
        <v>0</v>
      </c>
      <c r="R75" s="117" t="s">
        <v>207</v>
      </c>
      <c r="S75" s="117">
        <f>IF(S74&lt;12500,S74,12500)</f>
        <v>0</v>
      </c>
      <c r="T75" s="117"/>
      <c r="U75" s="117"/>
      <c r="V75" s="82"/>
      <c r="W75" s="117"/>
      <c r="X75" s="117"/>
      <c r="Y75" s="117"/>
      <c r="Z75" s="82"/>
      <c r="AA75" s="82"/>
      <c r="AB75" s="82"/>
    </row>
    <row r="76" spans="1:62" x14ac:dyDescent="0.25">
      <c r="K76" s="117"/>
      <c r="L76" s="117"/>
      <c r="M76" s="117"/>
      <c r="N76" s="117"/>
      <c r="O76" s="117"/>
      <c r="P76" s="117"/>
      <c r="Q76" s="117"/>
      <c r="R76" s="117" t="s">
        <v>689</v>
      </c>
      <c r="S76" s="117">
        <f>IF(F25&lt;500001,(S74-S75),S74)</f>
        <v>0</v>
      </c>
      <c r="T76" s="122" t="s">
        <v>859</v>
      </c>
      <c r="U76" s="117">
        <f>IF(F25&lt;700001,(U70-U71),U70)</f>
        <v>0</v>
      </c>
      <c r="V76" s="82"/>
      <c r="W76" s="117"/>
      <c r="X76" s="117"/>
      <c r="Y76" s="117"/>
      <c r="Z76" s="82"/>
      <c r="AA76" s="82"/>
      <c r="AB76" s="82"/>
    </row>
    <row r="77" spans="1:62" x14ac:dyDescent="0.25">
      <c r="K77" s="117"/>
      <c r="L77" s="117"/>
      <c r="M77" s="117"/>
      <c r="N77" s="117"/>
      <c r="O77" s="117"/>
      <c r="P77" s="117"/>
      <c r="Q77" s="117"/>
      <c r="R77" s="117"/>
      <c r="S77" s="117"/>
      <c r="T77" s="117"/>
      <c r="U77" s="117"/>
      <c r="V77" s="82"/>
      <c r="W77" s="82"/>
      <c r="X77" s="82"/>
      <c r="Y77" s="82"/>
      <c r="Z77" s="82"/>
      <c r="AA77" s="82"/>
      <c r="AB77" s="82"/>
    </row>
    <row r="79" spans="1:62" x14ac:dyDescent="0.25">
      <c r="R79" s="998" t="s">
        <v>690</v>
      </c>
      <c r="S79" s="999"/>
      <c r="T79" s="999"/>
      <c r="U79" s="1000"/>
    </row>
    <row r="80" spans="1:62" x14ac:dyDescent="0.25">
      <c r="K80" s="579" t="s">
        <v>1148</v>
      </c>
      <c r="L80" s="579"/>
      <c r="M80" s="115">
        <f>IF(F35=0,0,F35)</f>
        <v>0</v>
      </c>
      <c r="R80" s="998" t="s">
        <v>861</v>
      </c>
      <c r="S80" s="999"/>
      <c r="T80" s="999"/>
      <c r="U80" s="1000"/>
    </row>
    <row r="81" spans="11:21" x14ac:dyDescent="0.25">
      <c r="R81" s="117"/>
      <c r="S81" s="124" t="s">
        <v>856</v>
      </c>
      <c r="T81" s="157" t="s">
        <v>857</v>
      </c>
      <c r="U81" s="117" t="s">
        <v>857</v>
      </c>
    </row>
    <row r="82" spans="11:21" x14ac:dyDescent="0.25">
      <c r="R82" s="161"/>
      <c r="S82" s="124" t="s">
        <v>1146</v>
      </c>
      <c r="T82" s="157"/>
      <c r="U82" s="117" t="s">
        <v>1145</v>
      </c>
    </row>
    <row r="83" spans="11:21" x14ac:dyDescent="0.25">
      <c r="R83" s="121">
        <v>0</v>
      </c>
      <c r="S83" s="124">
        <f>IF(F28&lt;250001,0,"")</f>
        <v>0</v>
      </c>
      <c r="T83" s="157" t="s">
        <v>858</v>
      </c>
      <c r="U83" s="117">
        <f>IF(F28&lt;300001,0,IF(F28&lt;600001,(F28-300000)/20,IF(F28&lt;900001,(15000+(F28-600000)/10),IF(F28&lt;1200001,(45000+(F28-900000)*15/100),IF(F28&lt;1500001,90000+(F28-1200000)/5,150000+(F28-1500000)*30/100)))))</f>
        <v>0</v>
      </c>
    </row>
    <row r="84" spans="11:21" x14ac:dyDescent="0.25">
      <c r="R84" s="121">
        <v>0.1</v>
      </c>
      <c r="S84" s="124">
        <f>IF(F28&gt;250000,(F28-250000)/20,0)</f>
        <v>0</v>
      </c>
      <c r="T84" s="157" t="s">
        <v>67</v>
      </c>
      <c r="U84" s="117">
        <f>U93*4/100</f>
        <v>0</v>
      </c>
    </row>
    <row r="85" spans="11:21" x14ac:dyDescent="0.25">
      <c r="R85" s="121">
        <v>0.2</v>
      </c>
      <c r="S85" s="124">
        <f>IF(F28&gt;500000,(12500+(F28-500000)/5),0)</f>
        <v>0</v>
      </c>
      <c r="T85" s="157" t="s">
        <v>250</v>
      </c>
      <c r="U85" s="117">
        <f>MROUND(U84,1)</f>
        <v>0</v>
      </c>
    </row>
    <row r="86" spans="11:21" x14ac:dyDescent="0.25">
      <c r="R86" s="121">
        <v>0.3</v>
      </c>
      <c r="S86" s="124">
        <f>IF(F28&gt;1000000,112500+((F28-1000000)*30/100),0)</f>
        <v>0</v>
      </c>
      <c r="T86" s="157" t="s">
        <v>207</v>
      </c>
      <c r="U86" s="117">
        <f>IF(F28&lt;300001,0,IF(F28&lt;600001,(F28-300000)*5/100,IF(F28&lt;700001,15000+(F28-600000)*10/100,0)))</f>
        <v>0</v>
      </c>
    </row>
    <row r="87" spans="11:21" x14ac:dyDescent="0.25">
      <c r="R87" s="117" t="s">
        <v>646</v>
      </c>
      <c r="S87" s="124">
        <f>MAX(S83,S84,S85,S86)</f>
        <v>0</v>
      </c>
      <c r="T87" s="157" t="s">
        <v>650</v>
      </c>
      <c r="U87" s="117">
        <f>MROUND(U83,1)</f>
        <v>0</v>
      </c>
    </row>
    <row r="88" spans="11:21" x14ac:dyDescent="0.25">
      <c r="R88" s="117" t="s">
        <v>647</v>
      </c>
      <c r="S88" s="124">
        <f>S93*4/100</f>
        <v>0</v>
      </c>
      <c r="T88" s="158" t="s">
        <v>1017</v>
      </c>
      <c r="U88" s="117">
        <f>MROUND(U86,1)</f>
        <v>0</v>
      </c>
    </row>
    <row r="89" spans="11:21" x14ac:dyDescent="0.25">
      <c r="R89" s="117" t="s">
        <v>687</v>
      </c>
      <c r="S89" s="124">
        <f>MROUND(S88,1)</f>
        <v>0</v>
      </c>
      <c r="T89" s="157"/>
      <c r="U89" s="117"/>
    </row>
    <row r="90" spans="11:21" x14ac:dyDescent="0.25">
      <c r="R90" s="123" t="s">
        <v>658</v>
      </c>
      <c r="S90" s="160">
        <f>S93+S89</f>
        <v>0</v>
      </c>
      <c r="T90" s="159" t="s">
        <v>3</v>
      </c>
      <c r="U90" s="123">
        <f>U93+U85</f>
        <v>0</v>
      </c>
    </row>
    <row r="91" spans="11:21" x14ac:dyDescent="0.25">
      <c r="R91" s="117" t="s">
        <v>650</v>
      </c>
      <c r="S91" s="117">
        <f>MROUND(S87,1)</f>
        <v>0</v>
      </c>
      <c r="T91" s="117"/>
      <c r="U91" s="117"/>
    </row>
    <row r="92" spans="11:21" x14ac:dyDescent="0.25">
      <c r="R92" s="117" t="s">
        <v>207</v>
      </c>
      <c r="S92" s="117">
        <f>IF(S91&lt;12500,S91,12500)</f>
        <v>0</v>
      </c>
      <c r="T92" s="117"/>
      <c r="U92" s="117"/>
    </row>
    <row r="93" spans="11:21" x14ac:dyDescent="0.25">
      <c r="R93" s="117" t="s">
        <v>689</v>
      </c>
      <c r="S93" s="117">
        <f>IF(F28&lt;500001,(S91-S92),S91)</f>
        <v>0</v>
      </c>
      <c r="T93" s="122" t="s">
        <v>859</v>
      </c>
      <c r="U93" s="117">
        <f>IF(F28&lt;700001,(U87-U88),U87)</f>
        <v>0</v>
      </c>
    </row>
    <row r="94" spans="11:21" x14ac:dyDescent="0.25">
      <c r="R94" s="117"/>
      <c r="S94" s="117"/>
      <c r="T94" s="117"/>
      <c r="U94" s="117"/>
    </row>
    <row r="96" spans="11:21" x14ac:dyDescent="0.25">
      <c r="K96" s="466" t="s">
        <v>1088</v>
      </c>
      <c r="L96" s="467"/>
      <c r="M96" s="467"/>
      <c r="N96" s="467"/>
      <c r="O96" s="467"/>
      <c r="P96" s="467"/>
      <c r="Q96" s="468"/>
    </row>
    <row r="97" spans="11:17" x14ac:dyDescent="0.25">
      <c r="K97" s="325"/>
      <c r="L97" s="115" t="s">
        <v>1087</v>
      </c>
      <c r="M97" s="115" t="s">
        <v>1086</v>
      </c>
      <c r="N97" s="115" t="s">
        <v>1141</v>
      </c>
      <c r="O97" s="115" t="s">
        <v>1142</v>
      </c>
      <c r="P97" s="115"/>
      <c r="Q97" s="115"/>
    </row>
    <row r="98" spans="11:17" x14ac:dyDescent="0.25">
      <c r="K98" s="325"/>
      <c r="L98" s="397" t="s">
        <v>1092</v>
      </c>
      <c r="M98" s="397" t="s">
        <v>1093</v>
      </c>
      <c r="N98" s="397" t="s">
        <v>1143</v>
      </c>
      <c r="O98" s="397" t="s">
        <v>1143</v>
      </c>
      <c r="P98" s="115"/>
      <c r="Q98" s="115"/>
    </row>
    <row r="99" spans="11:17" x14ac:dyDescent="0.25">
      <c r="K99" s="326"/>
      <c r="L99" s="325">
        <f>IF(B17&lt;250001,0,IF(B17&lt;500001,(B17-250000)/20,IF(B17&lt;1000001,12500+(B17-500000)/5,112500+(B17-1000000)*30/100)))</f>
        <v>0</v>
      </c>
      <c r="M99" s="325">
        <f>IF(B17&lt;250001,0,IF(B17&lt;500001,(B17-250000)/20,IF(B17&lt;750001,(12500+(B17-500000)/10),IF(B17&lt;1000001,(37500+(B17-750000)*15/100),IF(B17&lt;1250001,(75000+(B17-1000000)/5),IF(B17&lt;1500001,(125000+(B17-1250000)/4),(187500+(B17-1500000)*30/100)))))))</f>
        <v>0</v>
      </c>
      <c r="N99" s="115">
        <f>IF(B18&lt;250001,0,IF(B18&lt;500001,(B18-250000)/20,IF(B18&lt;1000001,12500+(B18-500000)/5,112500+(B18-1000000)*30/100)))</f>
        <v>0</v>
      </c>
      <c r="O99" s="115">
        <f>IF(B18&lt;250001,0,IF(B18&lt;500001,(B18-250000)/20,IF(B18&lt;750001,(12500+(B18-500000)/10),IF(B18&lt;1000001,(37500+(B18-750000)*15/100),IF(B18&lt;1250001,(75000+(B18-1000000)/5),IF(B18&lt;1500001,(125000+(B18-1250000)/4),(187500+(B18-1500000)*30/100)))))))</f>
        <v>0</v>
      </c>
      <c r="P99" s="115"/>
      <c r="Q99" s="115"/>
    </row>
    <row r="100" spans="11:17" x14ac:dyDescent="0.25">
      <c r="K100" s="326" t="s">
        <v>646</v>
      </c>
      <c r="L100" s="325">
        <f>L99</f>
        <v>0</v>
      </c>
      <c r="M100" s="325">
        <f>M99</f>
        <v>0</v>
      </c>
      <c r="N100" s="115">
        <f>N99</f>
        <v>0</v>
      </c>
      <c r="O100" s="115">
        <f>O99</f>
        <v>0</v>
      </c>
      <c r="P100" s="115"/>
      <c r="Q100" s="115"/>
    </row>
    <row r="101" spans="11:17" x14ac:dyDescent="0.25">
      <c r="K101" s="325" t="s">
        <v>647</v>
      </c>
      <c r="L101" s="115">
        <f>L106*4/100</f>
        <v>0</v>
      </c>
      <c r="M101" s="115">
        <f>M106*4/100</f>
        <v>0</v>
      </c>
      <c r="N101" s="115">
        <f t="shared" ref="N101:O101" si="29">N106*4/100</f>
        <v>0</v>
      </c>
      <c r="O101" s="115">
        <f t="shared" si="29"/>
        <v>0</v>
      </c>
      <c r="P101" s="115"/>
      <c r="Q101" s="115"/>
    </row>
    <row r="102" spans="11:17" x14ac:dyDescent="0.25">
      <c r="K102" s="329" t="s">
        <v>648</v>
      </c>
      <c r="L102" s="115">
        <f>MROUND(L101,1)</f>
        <v>0</v>
      </c>
      <c r="M102" s="115">
        <f>MROUND(M101,1)</f>
        <v>0</v>
      </c>
      <c r="N102" s="115">
        <f t="shared" ref="N102:O102" si="30">MROUND(N101,1)</f>
        <v>0</v>
      </c>
      <c r="O102" s="115">
        <f t="shared" si="30"/>
        <v>0</v>
      </c>
      <c r="P102" s="115"/>
      <c r="Q102" s="115"/>
    </row>
    <row r="103" spans="11:17" x14ac:dyDescent="0.25">
      <c r="K103" s="398" t="s">
        <v>649</v>
      </c>
      <c r="L103" s="399">
        <f>L106+L102</f>
        <v>0</v>
      </c>
      <c r="M103" s="399">
        <f>M106+M102</f>
        <v>0</v>
      </c>
      <c r="N103" s="399">
        <f t="shared" ref="N103:O103" si="31">N106+N102</f>
        <v>0</v>
      </c>
      <c r="O103" s="399">
        <f t="shared" si="31"/>
        <v>0</v>
      </c>
      <c r="P103" s="115"/>
      <c r="Q103" s="115"/>
    </row>
    <row r="104" spans="11:17" x14ac:dyDescent="0.25">
      <c r="K104" s="325" t="s">
        <v>650</v>
      </c>
      <c r="L104" s="115">
        <f>MROUND(L100,1)</f>
        <v>0</v>
      </c>
      <c r="M104" s="115">
        <f>MROUND(M100,1)</f>
        <v>0</v>
      </c>
      <c r="N104" s="115">
        <f t="shared" ref="N104:O104" si="32">MROUND(N100,1)</f>
        <v>0</v>
      </c>
      <c r="O104" s="115">
        <f t="shared" si="32"/>
        <v>0</v>
      </c>
      <c r="P104" s="115"/>
      <c r="Q104" s="115"/>
    </row>
    <row r="105" spans="11:17" x14ac:dyDescent="0.25">
      <c r="K105" s="117" t="s">
        <v>207</v>
      </c>
      <c r="L105" s="117">
        <f>IF(L104&lt;12500,L104,12500)</f>
        <v>0</v>
      </c>
      <c r="M105" s="117">
        <f>IF(M104&lt;12500,M104,12500)</f>
        <v>0</v>
      </c>
      <c r="N105" s="115">
        <f>IF(N104&lt;12500,N104,12500)</f>
        <v>0</v>
      </c>
      <c r="O105" s="115">
        <f>IF(O104&lt;12500,O104,12500)</f>
        <v>0</v>
      </c>
      <c r="P105" s="115"/>
      <c r="Q105" s="115"/>
    </row>
    <row r="106" spans="11:17" x14ac:dyDescent="0.25">
      <c r="K106" s="122" t="s">
        <v>651</v>
      </c>
      <c r="L106" s="117">
        <f>IF(B17&lt;500001,(L104-L105),L104)</f>
        <v>0</v>
      </c>
      <c r="M106" s="117">
        <f>IF(B17&lt;500001,(M104-M105),M104)</f>
        <v>0</v>
      </c>
      <c r="N106" s="117">
        <f>IF(B18&lt;500001,(N104-N105),N104)</f>
        <v>0</v>
      </c>
      <c r="O106" s="117">
        <f>IF(B18&lt;500001,(O104-O105),O104)</f>
        <v>0</v>
      </c>
      <c r="P106" s="115"/>
      <c r="Q106" s="115"/>
    </row>
  </sheetData>
  <sheetProtection algorithmName="SHA-512" hashValue="td7zFxO9ZnMamOM+Ca84AmGUazQC03UMs4613MshUv/lcYvHyAvz1g2dxA01LfksL+Iu9N/kHiC7DCgkp/qn5A==" saltValue="sNzpRgDZ7FqhOB7flP4NPg==" spinCount="100000" sheet="1" selectLockedCells="1"/>
  <mergeCells count="46">
    <mergeCell ref="K96:Q96"/>
    <mergeCell ref="R63:U63"/>
    <mergeCell ref="R80:U80"/>
    <mergeCell ref="R79:U79"/>
    <mergeCell ref="R62:U62"/>
    <mergeCell ref="K80:L80"/>
    <mergeCell ref="U40:Y40"/>
    <mergeCell ref="W63:Y63"/>
    <mergeCell ref="B26:E26"/>
    <mergeCell ref="F28:G28"/>
    <mergeCell ref="B28:E28"/>
    <mergeCell ref="F30:G30"/>
    <mergeCell ref="F29:G29"/>
    <mergeCell ref="B29:E29"/>
    <mergeCell ref="B30:E30"/>
    <mergeCell ref="B32:E32"/>
    <mergeCell ref="B33:E33"/>
    <mergeCell ref="F34:G34"/>
    <mergeCell ref="L62:Q62"/>
    <mergeCell ref="L40:Q40"/>
    <mergeCell ref="A41:G41"/>
    <mergeCell ref="A42:G42"/>
    <mergeCell ref="F32:G32"/>
    <mergeCell ref="F35:G36"/>
    <mergeCell ref="M38:N39"/>
    <mergeCell ref="B35:E35"/>
    <mergeCell ref="B36:E36"/>
    <mergeCell ref="D37:G37"/>
    <mergeCell ref="A38:G38"/>
    <mergeCell ref="A39:G39"/>
    <mergeCell ref="AD40:AH40"/>
    <mergeCell ref="A1:G1"/>
    <mergeCell ref="A2:G2"/>
    <mergeCell ref="A19:B19"/>
    <mergeCell ref="L19:Q19"/>
    <mergeCell ref="T19:Z19"/>
    <mergeCell ref="A40:G40"/>
    <mergeCell ref="B34:E34"/>
    <mergeCell ref="A21:G21"/>
    <mergeCell ref="A22:G22"/>
    <mergeCell ref="A23:G23"/>
    <mergeCell ref="F24:G24"/>
    <mergeCell ref="F25:G25"/>
    <mergeCell ref="B24:E24"/>
    <mergeCell ref="B25:E25"/>
    <mergeCell ref="F26:G26"/>
  </mergeCells>
  <phoneticPr fontId="81" type="noConversion"/>
  <hyperlinks>
    <hyperlink ref="A42" r:id="rId1" display="sudeeeertk@gmail.com" xr:uid="{00000000-0004-0000-0C00-000000000000}"/>
  </hyperlinks>
  <pageMargins left="0.7" right="0.7" top="0.75" bottom="0.75" header="0.3" footer="0.3"/>
  <pageSetup orientation="portrait" blackAndWhite="1"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BQ453"/>
  <sheetViews>
    <sheetView workbookViewId="0">
      <selection activeCell="N27" sqref="N27:O28"/>
    </sheetView>
  </sheetViews>
  <sheetFormatPr defaultColWidth="9.140625" defaultRowHeight="15" x14ac:dyDescent="0.25"/>
  <cols>
    <col min="1" max="1" width="3" customWidth="1"/>
    <col min="2" max="2" width="6.5703125" customWidth="1"/>
    <col min="8" max="8" width="9.28515625" customWidth="1"/>
    <col min="9" max="10" width="11" customWidth="1"/>
    <col min="11" max="11" width="1.42578125" customWidth="1"/>
  </cols>
  <sheetData>
    <row r="1" spans="1:69" ht="76.5" customHeight="1" x14ac:dyDescent="0.25">
      <c r="A1" s="1003"/>
      <c r="B1" s="1004"/>
      <c r="C1" s="1004"/>
      <c r="D1" s="1004"/>
      <c r="E1" s="1004"/>
      <c r="F1" s="1004"/>
      <c r="G1" s="1004"/>
      <c r="H1" s="1004"/>
      <c r="I1" s="1004"/>
      <c r="J1" s="1004"/>
      <c r="K1" s="139"/>
      <c r="L1" s="140"/>
      <c r="M1" s="29"/>
      <c r="N1" s="29"/>
      <c r="O1" s="29"/>
      <c r="P1" s="29"/>
      <c r="Q1" s="29"/>
      <c r="R1" s="29"/>
      <c r="S1" s="29"/>
      <c r="T1" s="29"/>
      <c r="U1" s="29"/>
      <c r="V1" s="29"/>
      <c r="W1" s="29"/>
      <c r="X1" s="29"/>
      <c r="Y1" s="29"/>
      <c r="Z1" s="29"/>
      <c r="AA1" s="29"/>
      <c r="AB1" s="12"/>
      <c r="AC1" s="12"/>
      <c r="AD1" s="12"/>
      <c r="AE1" s="12"/>
      <c r="AF1" s="12"/>
      <c r="AG1" s="12"/>
      <c r="AH1" s="12"/>
      <c r="AI1" s="12"/>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24" customHeight="1" x14ac:dyDescent="0.25">
      <c r="A2" s="1006" t="s">
        <v>837</v>
      </c>
      <c r="B2" s="1006"/>
      <c r="C2" s="1006"/>
      <c r="D2" s="1006"/>
      <c r="E2" s="1006"/>
      <c r="F2" s="1006"/>
      <c r="G2" s="1006"/>
      <c r="H2" s="1006"/>
      <c r="I2" s="1006"/>
      <c r="J2" s="1006"/>
      <c r="K2" s="142"/>
      <c r="L2" s="29"/>
      <c r="M2" s="29"/>
      <c r="N2" s="29"/>
      <c r="O2" s="29"/>
      <c r="P2" s="29"/>
      <c r="Q2" s="29"/>
      <c r="R2" s="29"/>
      <c r="S2" s="29"/>
      <c r="T2" s="29"/>
      <c r="U2" s="29"/>
      <c r="V2" s="29"/>
      <c r="W2" s="29"/>
      <c r="X2" s="29"/>
      <c r="Y2" s="29"/>
      <c r="Z2" s="29"/>
      <c r="AA2" s="29"/>
      <c r="AB2" s="12"/>
      <c r="AC2" s="12"/>
      <c r="AD2" s="12"/>
      <c r="AE2" s="12"/>
      <c r="AF2" s="12"/>
      <c r="AG2" s="12"/>
      <c r="AH2" s="12"/>
      <c r="AI2" s="12"/>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ht="21.75" customHeight="1" x14ac:dyDescent="0.25">
      <c r="A3" s="1007" t="s">
        <v>838</v>
      </c>
      <c r="B3" s="1007"/>
      <c r="C3" s="1007"/>
      <c r="D3" s="1007"/>
      <c r="E3" s="1007"/>
      <c r="F3" s="1007"/>
      <c r="G3" s="1007"/>
      <c r="H3" s="1007"/>
      <c r="I3" s="1007"/>
      <c r="J3" s="1007"/>
      <c r="K3" s="142"/>
      <c r="L3" s="29"/>
      <c r="M3" s="29"/>
      <c r="N3" s="29"/>
      <c r="O3" s="29"/>
      <c r="P3" s="29"/>
      <c r="Q3" s="29"/>
      <c r="R3" s="29"/>
      <c r="S3" s="29"/>
      <c r="T3" s="29"/>
      <c r="U3" s="29"/>
      <c r="V3" s="29"/>
      <c r="W3" s="29"/>
      <c r="X3" s="29"/>
      <c r="Y3" s="29"/>
      <c r="Z3" s="29"/>
      <c r="AA3" s="29"/>
      <c r="AB3" s="12"/>
      <c r="AC3" s="12"/>
      <c r="AD3" s="12"/>
      <c r="AE3" s="12"/>
      <c r="AF3" s="12"/>
      <c r="AG3" s="12"/>
      <c r="AH3" s="12"/>
      <c r="AI3" s="1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15" customHeight="1" x14ac:dyDescent="0.25">
      <c r="A4" s="1019" t="s">
        <v>851</v>
      </c>
      <c r="B4" s="1019"/>
      <c r="C4" s="1019"/>
      <c r="D4" s="1019"/>
      <c r="E4" s="1019"/>
      <c r="F4" s="1019"/>
      <c r="G4" s="1019"/>
      <c r="H4" s="1019"/>
      <c r="I4" s="1019"/>
      <c r="J4" s="1019"/>
      <c r="K4" s="152"/>
      <c r="L4" s="29"/>
      <c r="M4" s="29"/>
      <c r="N4" s="29"/>
      <c r="O4" s="29"/>
      <c r="P4" s="29"/>
      <c r="Q4" s="29"/>
      <c r="R4" s="29"/>
      <c r="S4" s="29"/>
      <c r="T4" s="29"/>
      <c r="U4" s="29"/>
      <c r="V4" s="29"/>
      <c r="W4" s="29"/>
      <c r="X4" s="29"/>
      <c r="Y4" s="29"/>
      <c r="Z4" s="29"/>
      <c r="AA4" s="29"/>
      <c r="AB4" s="12"/>
      <c r="AC4" s="12"/>
      <c r="AD4" s="12"/>
      <c r="AE4" s="12"/>
      <c r="AF4" s="12"/>
      <c r="AG4" s="12"/>
      <c r="AH4" s="12"/>
      <c r="AI4" s="12"/>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69" ht="15" customHeight="1" x14ac:dyDescent="0.25">
      <c r="A5" s="1020" t="s">
        <v>852</v>
      </c>
      <c r="B5" s="1020"/>
      <c r="C5" s="1020"/>
      <c r="D5" s="1020"/>
      <c r="E5" s="1020"/>
      <c r="F5" s="1020"/>
      <c r="G5" s="1020"/>
      <c r="H5" s="1020"/>
      <c r="I5" s="1020"/>
      <c r="J5" s="1020"/>
      <c r="K5" s="152"/>
      <c r="L5" s="29"/>
      <c r="M5" s="29"/>
      <c r="N5" s="29"/>
      <c r="O5" s="29"/>
      <c r="P5" s="29"/>
      <c r="Q5" s="29"/>
      <c r="R5" s="29"/>
      <c r="S5" s="29"/>
      <c r="T5" s="29"/>
      <c r="U5" s="29"/>
      <c r="V5" s="29"/>
      <c r="W5" s="29"/>
      <c r="X5" s="29"/>
      <c r="Y5" s="29"/>
      <c r="Z5" s="29"/>
      <c r="AA5" s="29"/>
      <c r="AB5" s="12"/>
      <c r="AC5" s="12"/>
      <c r="AD5" s="12"/>
      <c r="AE5" s="12"/>
      <c r="AF5" s="12"/>
      <c r="AG5" s="12"/>
      <c r="AH5" s="12"/>
      <c r="AI5" s="12"/>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ht="10.5" customHeight="1" x14ac:dyDescent="0.25">
      <c r="A6" s="144"/>
      <c r="B6" s="144"/>
      <c r="C6" s="144"/>
      <c r="D6" s="144"/>
      <c r="E6" s="144"/>
      <c r="F6" s="144"/>
      <c r="G6" s="144"/>
      <c r="H6" s="144"/>
      <c r="I6" s="144"/>
      <c r="J6" s="144"/>
      <c r="K6" s="152"/>
      <c r="L6" s="29"/>
      <c r="M6" s="29"/>
      <c r="N6" s="29"/>
      <c r="O6" s="29"/>
      <c r="P6" s="29"/>
      <c r="Q6" s="29"/>
      <c r="R6" s="29"/>
      <c r="S6" s="29"/>
      <c r="T6" s="29"/>
      <c r="U6" s="29"/>
      <c r="V6" s="29"/>
      <c r="W6" s="29"/>
      <c r="X6" s="29"/>
      <c r="Y6" s="29"/>
      <c r="Z6" s="29"/>
      <c r="AA6" s="29"/>
      <c r="AB6" s="12"/>
      <c r="AC6" s="12"/>
      <c r="AD6" s="12"/>
      <c r="AE6" s="12"/>
      <c r="AF6" s="12"/>
      <c r="AG6" s="12"/>
      <c r="AH6" s="12"/>
      <c r="AI6" s="12"/>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31.5" customHeight="1" x14ac:dyDescent="0.25">
      <c r="A7" s="146"/>
      <c r="B7" s="1021" t="s">
        <v>772</v>
      </c>
      <c r="C7" s="1021"/>
      <c r="D7" s="1021"/>
      <c r="E7" s="1021" t="s">
        <v>775</v>
      </c>
      <c r="F7" s="1021"/>
      <c r="G7" s="1021"/>
      <c r="H7" s="1021" t="s">
        <v>776</v>
      </c>
      <c r="I7" s="1021"/>
      <c r="J7" s="1021"/>
      <c r="K7" s="152"/>
      <c r="L7" s="29"/>
      <c r="M7" s="29"/>
      <c r="N7" s="29"/>
      <c r="O7" s="29"/>
      <c r="P7" s="29"/>
      <c r="Q7" s="29"/>
      <c r="R7" s="29"/>
      <c r="S7" s="29"/>
      <c r="T7" s="29"/>
      <c r="U7" s="29"/>
      <c r="V7" s="29"/>
      <c r="W7" s="29"/>
      <c r="X7" s="29"/>
      <c r="Y7" s="29"/>
      <c r="Z7" s="29"/>
      <c r="AA7" s="29"/>
      <c r="AB7" s="12"/>
      <c r="AC7" s="12"/>
      <c r="AD7" s="12"/>
      <c r="AE7" s="12"/>
      <c r="AF7" s="12"/>
      <c r="AG7" s="12"/>
      <c r="AH7" s="12"/>
      <c r="AI7" s="12"/>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1.75" customHeight="1" x14ac:dyDescent="0.25">
      <c r="A8" s="146"/>
      <c r="B8" s="1022" t="s">
        <v>773</v>
      </c>
      <c r="C8" s="1022"/>
      <c r="D8" s="1022"/>
      <c r="E8" s="1008" t="s">
        <v>594</v>
      </c>
      <c r="F8" s="1008"/>
      <c r="G8" s="1008"/>
      <c r="H8" s="1008" t="s">
        <v>594</v>
      </c>
      <c r="I8" s="1008"/>
      <c r="J8" s="1008"/>
      <c r="K8" s="152"/>
      <c r="L8" s="29"/>
      <c r="M8" s="29"/>
      <c r="N8" s="29"/>
      <c r="O8" s="29"/>
      <c r="P8" s="29"/>
      <c r="Q8" s="29"/>
      <c r="R8" s="29"/>
      <c r="S8" s="29"/>
      <c r="T8" s="29"/>
      <c r="U8" s="29"/>
      <c r="V8" s="29"/>
      <c r="W8" s="29"/>
      <c r="X8" s="29"/>
      <c r="Y8" s="29"/>
      <c r="Z8" s="29"/>
      <c r="AA8" s="29"/>
      <c r="AB8" s="12"/>
      <c r="AC8" s="12"/>
      <c r="AD8" s="12"/>
      <c r="AE8" s="12"/>
      <c r="AF8" s="12"/>
      <c r="AG8" s="12"/>
      <c r="AH8" s="12"/>
      <c r="AI8" s="12"/>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ht="32.25" customHeight="1" x14ac:dyDescent="0.25">
      <c r="A9" s="146"/>
      <c r="B9" s="1022" t="s">
        <v>774</v>
      </c>
      <c r="C9" s="1022"/>
      <c r="D9" s="1022"/>
      <c r="E9" s="1009" t="s">
        <v>850</v>
      </c>
      <c r="F9" s="1010"/>
      <c r="G9" s="1011"/>
      <c r="H9" s="1009" t="s">
        <v>850</v>
      </c>
      <c r="I9" s="1010"/>
      <c r="J9" s="1011"/>
      <c r="K9" s="152"/>
      <c r="L9" s="29"/>
      <c r="M9" s="29"/>
      <c r="N9" s="29"/>
      <c r="O9" s="29"/>
      <c r="P9" s="29"/>
      <c r="Q9" s="29"/>
      <c r="R9" s="29"/>
      <c r="S9" s="29"/>
      <c r="T9" s="29"/>
      <c r="U9" s="29"/>
      <c r="V9" s="29"/>
      <c r="W9" s="29"/>
      <c r="X9" s="29"/>
      <c r="Y9" s="29"/>
      <c r="Z9" s="29"/>
      <c r="AA9" s="29"/>
      <c r="AB9" s="12"/>
      <c r="AC9" s="12"/>
      <c r="AD9" s="12"/>
      <c r="AE9" s="12"/>
      <c r="AF9" s="12"/>
      <c r="AG9" s="12"/>
      <c r="AH9" s="12"/>
      <c r="AI9" s="12"/>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row>
    <row r="10" spans="1:69" ht="31.5" customHeight="1" x14ac:dyDescent="0.25">
      <c r="A10" s="146"/>
      <c r="B10" s="1022" t="s">
        <v>777</v>
      </c>
      <c r="C10" s="1022"/>
      <c r="D10" s="1022"/>
      <c r="E10" s="1025" t="s">
        <v>778</v>
      </c>
      <c r="F10" s="1010"/>
      <c r="G10" s="1011"/>
      <c r="H10" s="1012" t="s">
        <v>779</v>
      </c>
      <c r="I10" s="1012"/>
      <c r="J10" s="1012"/>
      <c r="K10" s="152"/>
      <c r="L10" s="29"/>
      <c r="M10" s="29"/>
      <c r="N10" s="29"/>
      <c r="O10" s="29"/>
      <c r="P10" s="29"/>
      <c r="Q10" s="29"/>
      <c r="R10" s="29"/>
      <c r="S10" s="29"/>
      <c r="T10" s="29"/>
      <c r="U10" s="29"/>
      <c r="V10" s="29"/>
      <c r="W10" s="29"/>
      <c r="X10" s="29"/>
      <c r="Y10" s="29"/>
      <c r="Z10" s="29"/>
      <c r="AA10" s="29"/>
      <c r="AB10" s="12"/>
      <c r="AC10" s="12"/>
      <c r="AD10" s="12"/>
      <c r="AE10" s="12"/>
      <c r="AF10" s="12"/>
      <c r="AG10" s="12"/>
      <c r="AH10" s="12"/>
      <c r="AI10" s="12"/>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row>
    <row r="11" spans="1:69" ht="31.5" customHeight="1" x14ac:dyDescent="0.25">
      <c r="A11" s="146"/>
      <c r="B11" s="1022" t="s">
        <v>780</v>
      </c>
      <c r="C11" s="1022"/>
      <c r="D11" s="1022"/>
      <c r="E11" s="1012" t="s">
        <v>781</v>
      </c>
      <c r="F11" s="1012"/>
      <c r="G11" s="1012"/>
      <c r="H11" s="1012" t="s">
        <v>782</v>
      </c>
      <c r="I11" s="1012"/>
      <c r="J11" s="1012"/>
      <c r="K11" s="152"/>
      <c r="L11" s="29"/>
      <c r="M11" s="29"/>
      <c r="N11" s="29"/>
      <c r="O11" s="29"/>
      <c r="P11" s="29"/>
      <c r="Q11" s="29"/>
      <c r="R11" s="29"/>
      <c r="S11" s="29"/>
      <c r="T11" s="29"/>
      <c r="U11" s="29"/>
      <c r="V11" s="29"/>
      <c r="W11" s="29"/>
      <c r="X11" s="29"/>
      <c r="Y11" s="29"/>
      <c r="Z11" s="29"/>
      <c r="AA11" s="29"/>
      <c r="AB11" s="12"/>
      <c r="AC11" s="12"/>
      <c r="AD11" s="12"/>
      <c r="AE11" s="12"/>
      <c r="AF11" s="12"/>
      <c r="AG11" s="12"/>
      <c r="AH11" s="12"/>
      <c r="AI11" s="12"/>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31.5" customHeight="1" x14ac:dyDescent="0.25">
      <c r="A12" s="146"/>
      <c r="B12" s="1022" t="s">
        <v>783</v>
      </c>
      <c r="C12" s="1022"/>
      <c r="D12" s="1022"/>
      <c r="E12" s="1012" t="s">
        <v>784</v>
      </c>
      <c r="F12" s="1012"/>
      <c r="G12" s="1012"/>
      <c r="H12" s="1012" t="s">
        <v>785</v>
      </c>
      <c r="I12" s="1012"/>
      <c r="J12" s="1012"/>
      <c r="K12" s="152"/>
      <c r="L12" s="29"/>
      <c r="M12" s="29"/>
      <c r="N12" s="29"/>
      <c r="O12" s="29"/>
      <c r="P12" s="29"/>
      <c r="Q12" s="29"/>
      <c r="R12" s="29"/>
      <c r="S12" s="29"/>
      <c r="T12" s="29"/>
      <c r="U12" s="29"/>
      <c r="V12" s="29"/>
      <c r="W12" s="29"/>
      <c r="X12" s="29"/>
      <c r="Y12" s="29"/>
      <c r="Z12" s="29"/>
      <c r="AA12" s="29"/>
      <c r="AB12" s="12"/>
      <c r="AC12" s="12"/>
      <c r="AD12" s="12"/>
      <c r="AE12" s="12"/>
      <c r="AF12" s="12"/>
      <c r="AG12" s="12"/>
      <c r="AH12" s="12"/>
      <c r="AI12" s="12"/>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31.5" customHeight="1" x14ac:dyDescent="0.25">
      <c r="A13" s="146"/>
      <c r="B13" s="1022" t="s">
        <v>786</v>
      </c>
      <c r="C13" s="1022"/>
      <c r="D13" s="1022"/>
      <c r="E13" s="1012" t="s">
        <v>787</v>
      </c>
      <c r="F13" s="1012"/>
      <c r="G13" s="1012"/>
      <c r="H13" s="1012" t="s">
        <v>788</v>
      </c>
      <c r="I13" s="1012"/>
      <c r="J13" s="1012"/>
      <c r="K13" s="152"/>
      <c r="L13" s="29"/>
      <c r="M13" s="29"/>
      <c r="N13" s="29"/>
      <c r="O13" s="29"/>
      <c r="P13" s="29"/>
      <c r="Q13" s="29"/>
      <c r="R13" s="29"/>
      <c r="S13" s="29"/>
      <c r="T13" s="29"/>
      <c r="U13" s="29"/>
      <c r="V13" s="29"/>
      <c r="W13" s="29"/>
      <c r="X13" s="29"/>
      <c r="Y13" s="29"/>
      <c r="Z13" s="29"/>
      <c r="AA13" s="29"/>
      <c r="AB13" s="12"/>
      <c r="AC13" s="12"/>
      <c r="AD13" s="12"/>
      <c r="AE13" s="12"/>
      <c r="AF13" s="12"/>
      <c r="AG13" s="12"/>
      <c r="AH13" s="12"/>
      <c r="AI13" s="12"/>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31.5" customHeight="1" x14ac:dyDescent="0.25">
      <c r="A14" s="146"/>
      <c r="B14" s="1022" t="s">
        <v>789</v>
      </c>
      <c r="C14" s="1022"/>
      <c r="D14" s="1022"/>
      <c r="E14" s="1012" t="s">
        <v>790</v>
      </c>
      <c r="F14" s="1012"/>
      <c r="G14" s="1012"/>
      <c r="H14" s="1012" t="s">
        <v>791</v>
      </c>
      <c r="I14" s="1012"/>
      <c r="J14" s="1012"/>
      <c r="K14" s="152"/>
      <c r="L14" s="29"/>
      <c r="M14" s="29"/>
      <c r="N14" s="29"/>
      <c r="O14" s="29"/>
      <c r="P14" s="29"/>
      <c r="Q14" s="29"/>
      <c r="R14" s="29"/>
      <c r="S14" s="29"/>
      <c r="T14" s="29"/>
      <c r="U14" s="29"/>
      <c r="V14" s="29"/>
      <c r="W14" s="29"/>
      <c r="X14" s="29"/>
      <c r="Y14" s="29"/>
      <c r="Z14" s="29"/>
      <c r="AA14" s="29"/>
      <c r="AB14" s="12"/>
      <c r="AC14" s="12"/>
      <c r="AD14" s="12"/>
      <c r="AE14" s="12"/>
      <c r="AF14" s="12"/>
      <c r="AG14" s="12"/>
      <c r="AH14" s="12"/>
      <c r="AI14" s="12"/>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10.5" customHeight="1" x14ac:dyDescent="0.25">
      <c r="A15" s="146"/>
      <c r="B15" s="1026"/>
      <c r="C15" s="1026"/>
      <c r="D15" s="1026"/>
      <c r="E15" s="1026"/>
      <c r="F15" s="1026"/>
      <c r="G15" s="1026"/>
      <c r="H15" s="1026"/>
      <c r="I15" s="1026"/>
      <c r="J15" s="1026"/>
      <c r="K15" s="152"/>
      <c r="L15" s="29"/>
      <c r="M15" s="29"/>
      <c r="N15" s="29"/>
      <c r="O15" s="29"/>
      <c r="P15" s="29"/>
      <c r="Q15" s="29"/>
      <c r="R15" s="29"/>
      <c r="S15" s="29"/>
      <c r="T15" s="29"/>
      <c r="U15" s="29"/>
      <c r="V15" s="29"/>
      <c r="W15" s="29"/>
      <c r="X15" s="29"/>
      <c r="Y15" s="29"/>
      <c r="Z15" s="29"/>
      <c r="AA15" s="29"/>
      <c r="AB15" s="12"/>
      <c r="AC15" s="12"/>
      <c r="AD15" s="12"/>
      <c r="AE15" s="12"/>
      <c r="AF15" s="12"/>
      <c r="AG15" s="12"/>
      <c r="AH15" s="12"/>
      <c r="AI15" s="12"/>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15" customHeight="1" x14ac:dyDescent="0.25">
      <c r="A16" s="146"/>
      <c r="B16" s="1023" t="s">
        <v>803</v>
      </c>
      <c r="C16" s="1023"/>
      <c r="D16" s="1023"/>
      <c r="E16" s="1023"/>
      <c r="F16" s="1023"/>
      <c r="G16" s="1023"/>
      <c r="H16" s="1023"/>
      <c r="I16" s="1023"/>
      <c r="J16" s="1023"/>
      <c r="K16" s="152"/>
      <c r="L16" s="29"/>
      <c r="M16" s="29"/>
      <c r="N16" s="29"/>
      <c r="O16" s="29"/>
      <c r="P16" s="29"/>
      <c r="Q16" s="29"/>
      <c r="R16" s="29"/>
      <c r="S16" s="29"/>
      <c r="T16" s="29"/>
      <c r="U16" s="29"/>
      <c r="V16" s="29"/>
      <c r="W16" s="29"/>
      <c r="X16" s="29"/>
      <c r="Y16" s="29"/>
      <c r="Z16" s="29"/>
      <c r="AA16" s="29"/>
      <c r="AB16" s="12"/>
      <c r="AC16" s="12"/>
      <c r="AD16" s="12"/>
      <c r="AE16" s="12"/>
      <c r="AF16" s="12"/>
      <c r="AG16" s="12"/>
      <c r="AH16" s="12"/>
      <c r="AI16" s="12"/>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1:69" ht="15" customHeight="1" x14ac:dyDescent="0.25">
      <c r="A17" s="146"/>
      <c r="B17" s="1023" t="s">
        <v>792</v>
      </c>
      <c r="C17" s="1023"/>
      <c r="D17" s="1023"/>
      <c r="E17" s="1023"/>
      <c r="F17" s="1023"/>
      <c r="G17" s="1023"/>
      <c r="H17" s="1023"/>
      <c r="I17" s="1023"/>
      <c r="J17" s="1023"/>
      <c r="K17" s="152"/>
      <c r="L17" s="29"/>
      <c r="M17" s="29"/>
      <c r="N17" s="29"/>
      <c r="O17" s="29"/>
      <c r="P17" s="29"/>
      <c r="Q17" s="29"/>
      <c r="R17" s="29"/>
      <c r="S17" s="29"/>
      <c r="T17" s="29"/>
      <c r="U17" s="29"/>
      <c r="V17" s="29"/>
      <c r="W17" s="29"/>
      <c r="X17" s="29"/>
      <c r="Y17" s="29"/>
      <c r="Z17" s="29"/>
      <c r="AA17" s="29"/>
      <c r="AB17" s="12"/>
      <c r="AC17" s="12"/>
      <c r="AD17" s="12"/>
      <c r="AE17" s="12"/>
      <c r="AF17" s="12"/>
      <c r="AG17" s="12"/>
      <c r="AH17" s="12"/>
      <c r="AI17" s="12"/>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1:69" ht="15" customHeight="1" x14ac:dyDescent="0.25">
      <c r="A18" s="146"/>
      <c r="B18" s="1023" t="s">
        <v>793</v>
      </c>
      <c r="C18" s="1023"/>
      <c r="D18" s="1023"/>
      <c r="E18" s="1023"/>
      <c r="F18" s="1023"/>
      <c r="G18" s="1023"/>
      <c r="H18" s="1023"/>
      <c r="I18" s="1023"/>
      <c r="J18" s="1023"/>
      <c r="K18" s="152"/>
      <c r="L18" s="29"/>
      <c r="M18" s="29"/>
      <c r="N18" s="29"/>
      <c r="O18" s="29"/>
      <c r="P18" s="29"/>
      <c r="Q18" s="29"/>
      <c r="R18" s="29"/>
      <c r="S18" s="29"/>
      <c r="T18" s="29"/>
      <c r="U18" s="29"/>
      <c r="V18" s="29"/>
      <c r="W18" s="29"/>
      <c r="X18" s="29"/>
      <c r="Y18" s="29"/>
      <c r="Z18" s="29"/>
      <c r="AA18" s="29"/>
      <c r="AB18" s="12"/>
      <c r="AC18" s="12"/>
      <c r="AD18" s="12"/>
      <c r="AE18" s="12"/>
      <c r="AF18" s="12"/>
      <c r="AG18" s="12"/>
      <c r="AH18" s="12"/>
      <c r="AI18" s="12"/>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1:69" ht="15" customHeight="1" x14ac:dyDescent="0.25">
      <c r="A19" s="146"/>
      <c r="B19" s="1023" t="s">
        <v>794</v>
      </c>
      <c r="C19" s="1023"/>
      <c r="D19" s="1023"/>
      <c r="E19" s="1023"/>
      <c r="F19" s="1023"/>
      <c r="G19" s="1023"/>
      <c r="H19" s="1023"/>
      <c r="I19" s="1023"/>
      <c r="J19" s="1023"/>
      <c r="K19" s="152"/>
      <c r="L19" s="29"/>
      <c r="M19" s="29"/>
      <c r="N19" s="29"/>
      <c r="O19" s="29"/>
      <c r="P19" s="29"/>
      <c r="Q19" s="29"/>
      <c r="R19" s="29"/>
      <c r="S19" s="29"/>
      <c r="T19" s="29"/>
      <c r="U19" s="29"/>
      <c r="V19" s="29"/>
      <c r="W19" s="29"/>
      <c r="X19" s="29"/>
      <c r="Y19" s="29"/>
      <c r="Z19" s="29"/>
      <c r="AA19" s="29"/>
      <c r="AB19" s="12"/>
      <c r="AC19" s="12"/>
      <c r="AD19" s="12"/>
      <c r="AE19" s="12"/>
      <c r="AF19" s="12"/>
      <c r="AG19" s="12"/>
      <c r="AH19" s="12"/>
      <c r="AI19" s="12"/>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15" customHeight="1" x14ac:dyDescent="0.25">
      <c r="A20" s="146"/>
      <c r="B20" s="1023" t="s">
        <v>795</v>
      </c>
      <c r="C20" s="1023"/>
      <c r="D20" s="1023"/>
      <c r="E20" s="1023"/>
      <c r="F20" s="1023"/>
      <c r="G20" s="1023"/>
      <c r="H20" s="1023"/>
      <c r="I20" s="1023"/>
      <c r="J20" s="1023"/>
      <c r="K20" s="152"/>
      <c r="L20" s="29"/>
      <c r="M20" s="29"/>
      <c r="N20" s="29"/>
      <c r="O20" s="29"/>
      <c r="P20" s="29"/>
      <c r="Q20" s="29"/>
      <c r="R20" s="29"/>
      <c r="S20" s="29"/>
      <c r="T20" s="29"/>
      <c r="U20" s="29"/>
      <c r="V20" s="29"/>
      <c r="W20" s="29"/>
      <c r="X20" s="29"/>
      <c r="Y20" s="29"/>
      <c r="Z20" s="29"/>
      <c r="AA20" s="29"/>
      <c r="AB20" s="12"/>
      <c r="AC20" s="12"/>
      <c r="AD20" s="12"/>
      <c r="AE20" s="12"/>
      <c r="AF20" s="12"/>
      <c r="AG20" s="12"/>
      <c r="AH20" s="12"/>
      <c r="AI20" s="12"/>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15" customHeight="1" x14ac:dyDescent="0.25">
      <c r="A21" s="146"/>
      <c r="B21" s="1023" t="s">
        <v>796</v>
      </c>
      <c r="C21" s="1023"/>
      <c r="D21" s="1023"/>
      <c r="E21" s="1023"/>
      <c r="F21" s="1023"/>
      <c r="G21" s="1023"/>
      <c r="H21" s="1023"/>
      <c r="I21" s="1023"/>
      <c r="J21" s="1023"/>
      <c r="K21" s="152"/>
      <c r="L21" s="29"/>
      <c r="M21" s="29"/>
      <c r="N21" s="29"/>
      <c r="O21" s="29"/>
      <c r="P21" s="29"/>
      <c r="Q21" s="29"/>
      <c r="R21" s="29"/>
      <c r="S21" s="29"/>
      <c r="T21" s="29"/>
      <c r="U21" s="29"/>
      <c r="V21" s="29"/>
      <c r="W21" s="29"/>
      <c r="X21" s="29"/>
      <c r="Y21" s="29"/>
      <c r="Z21" s="29"/>
      <c r="AA21" s="29"/>
      <c r="AB21" s="12"/>
      <c r="AC21" s="12"/>
      <c r="AD21" s="12"/>
      <c r="AE21" s="12"/>
      <c r="AF21" s="12"/>
      <c r="AG21" s="12"/>
      <c r="AH21" s="12"/>
      <c r="AI21" s="12"/>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15" customHeight="1" x14ac:dyDescent="0.25">
      <c r="A22" s="146"/>
      <c r="B22" s="1023" t="s">
        <v>797</v>
      </c>
      <c r="C22" s="1023"/>
      <c r="D22" s="1023"/>
      <c r="E22" s="1023"/>
      <c r="F22" s="1023"/>
      <c r="G22" s="1023"/>
      <c r="H22" s="1023"/>
      <c r="I22" s="1023"/>
      <c r="J22" s="1023"/>
      <c r="K22" s="152"/>
      <c r="L22" s="29"/>
      <c r="M22" s="29"/>
      <c r="N22" s="29"/>
      <c r="O22" s="29"/>
      <c r="P22" s="29"/>
      <c r="Q22" s="29"/>
      <c r="R22" s="29"/>
      <c r="S22" s="29"/>
      <c r="T22" s="29"/>
      <c r="U22" s="29"/>
      <c r="V22" s="29"/>
      <c r="W22" s="29"/>
      <c r="X22" s="29"/>
      <c r="Y22" s="29"/>
      <c r="Z22" s="29"/>
      <c r="AA22" s="29"/>
      <c r="AB22" s="12"/>
      <c r="AC22" s="12"/>
      <c r="AD22" s="12"/>
      <c r="AE22" s="12"/>
      <c r="AF22" s="12"/>
      <c r="AG22" s="12"/>
      <c r="AH22" s="12"/>
      <c r="AI22" s="12"/>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15" customHeight="1" x14ac:dyDescent="0.25">
      <c r="A23" s="146"/>
      <c r="B23" s="1023" t="s">
        <v>798</v>
      </c>
      <c r="C23" s="1023"/>
      <c r="D23" s="1023"/>
      <c r="E23" s="1023"/>
      <c r="F23" s="1023"/>
      <c r="G23" s="1023"/>
      <c r="H23" s="1023"/>
      <c r="I23" s="1023"/>
      <c r="J23" s="1023"/>
      <c r="K23" s="152"/>
      <c r="L23" s="29"/>
      <c r="M23" s="29"/>
      <c r="N23" s="29"/>
      <c r="O23" s="29"/>
      <c r="P23" s="29"/>
      <c r="Q23" s="29"/>
      <c r="R23" s="29"/>
      <c r="S23" s="29"/>
      <c r="T23" s="29"/>
      <c r="U23" s="29"/>
      <c r="V23" s="29"/>
      <c r="W23" s="29"/>
      <c r="X23" s="29"/>
      <c r="Y23" s="29"/>
      <c r="Z23" s="29"/>
      <c r="AA23" s="29"/>
      <c r="AB23" s="12"/>
      <c r="AC23" s="12"/>
      <c r="AD23" s="12"/>
      <c r="AE23" s="12"/>
      <c r="AF23" s="12"/>
      <c r="AG23" s="12"/>
      <c r="AH23" s="12"/>
      <c r="AI23" s="12"/>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6.75" customHeight="1" x14ac:dyDescent="0.25">
      <c r="A24" s="146"/>
      <c r="B24" s="1023"/>
      <c r="C24" s="1023"/>
      <c r="D24" s="1023"/>
      <c r="E24" s="1023"/>
      <c r="F24" s="1023"/>
      <c r="G24" s="1023"/>
      <c r="H24" s="1023"/>
      <c r="I24" s="1023"/>
      <c r="J24" s="1023"/>
      <c r="K24" s="152"/>
      <c r="L24" s="29"/>
      <c r="M24" s="29"/>
      <c r="N24" s="29"/>
      <c r="O24" s="29"/>
      <c r="P24" s="29"/>
      <c r="Q24" s="29"/>
      <c r="R24" s="29"/>
      <c r="S24" s="29"/>
      <c r="T24" s="29"/>
      <c r="U24" s="29"/>
      <c r="V24" s="29"/>
      <c r="W24" s="29"/>
      <c r="X24" s="29"/>
      <c r="Y24" s="29"/>
      <c r="Z24" s="29"/>
      <c r="AA24" s="29"/>
      <c r="AB24" s="12"/>
      <c r="AC24" s="12"/>
      <c r="AD24" s="12"/>
      <c r="AE24" s="12"/>
      <c r="AF24" s="12"/>
      <c r="AG24" s="12"/>
      <c r="AH24" s="12"/>
      <c r="AI24" s="12"/>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8" customHeight="1" x14ac:dyDescent="0.25">
      <c r="A25" s="146"/>
      <c r="B25" s="1024" t="s">
        <v>799</v>
      </c>
      <c r="C25" s="1024"/>
      <c r="D25" s="1024"/>
      <c r="E25" s="1024"/>
      <c r="F25" s="1024"/>
      <c r="G25" s="1024"/>
      <c r="H25" s="1024"/>
      <c r="I25" s="1024"/>
      <c r="J25" s="1024"/>
      <c r="K25" s="152"/>
      <c r="L25" s="29"/>
      <c r="M25" s="29"/>
      <c r="N25" s="29"/>
      <c r="O25" s="29"/>
      <c r="P25" s="29"/>
      <c r="Q25" s="29"/>
      <c r="R25" s="29"/>
      <c r="S25" s="29"/>
      <c r="T25" s="29"/>
      <c r="U25" s="29"/>
      <c r="V25" s="29"/>
      <c r="W25" s="29"/>
      <c r="X25" s="29"/>
      <c r="Y25" s="29"/>
      <c r="Z25" s="29"/>
      <c r="AA25" s="29"/>
      <c r="AB25" s="12"/>
      <c r="AC25" s="12"/>
      <c r="AD25" s="12"/>
      <c r="AE25" s="12"/>
      <c r="AF25" s="12"/>
      <c r="AG25" s="12"/>
      <c r="AH25" s="12"/>
      <c r="AI25" s="12"/>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ht="18" customHeight="1" thickBot="1" x14ac:dyDescent="0.3">
      <c r="A26" s="146"/>
      <c r="B26" s="1024" t="s">
        <v>800</v>
      </c>
      <c r="C26" s="1024"/>
      <c r="D26" s="1024"/>
      <c r="E26" s="1024"/>
      <c r="F26" s="1024"/>
      <c r="G26" s="146"/>
      <c r="H26" s="146"/>
      <c r="I26" s="146"/>
      <c r="J26" s="146"/>
      <c r="K26" s="152"/>
      <c r="L26" s="29"/>
      <c r="M26" s="29"/>
      <c r="N26" s="29"/>
      <c r="O26" s="29"/>
      <c r="P26" s="29"/>
      <c r="Q26" s="29"/>
      <c r="R26" s="29"/>
      <c r="S26" s="29"/>
      <c r="T26" s="29"/>
      <c r="U26" s="29"/>
      <c r="V26" s="29"/>
      <c r="W26" s="29"/>
      <c r="X26" s="29"/>
      <c r="Y26" s="29"/>
      <c r="Z26" s="29"/>
      <c r="AA26" s="29"/>
      <c r="AB26" s="12"/>
      <c r="AC26" s="12"/>
      <c r="AD26" s="12"/>
      <c r="AE26" s="12"/>
      <c r="AF26" s="12"/>
      <c r="AG26" s="12"/>
      <c r="AH26" s="12"/>
      <c r="AI26" s="12"/>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ht="20.25" customHeight="1" thickTop="1" x14ac:dyDescent="0.25">
      <c r="A27" s="147">
        <v>1</v>
      </c>
      <c r="B27" s="1005" t="s">
        <v>575</v>
      </c>
      <c r="C27" s="1005"/>
      <c r="D27" s="1005"/>
      <c r="E27" s="1005"/>
      <c r="F27" s="1005"/>
      <c r="G27" s="1005"/>
      <c r="H27" s="1005"/>
      <c r="I27" s="1005"/>
      <c r="J27" s="1005"/>
      <c r="K27" s="152"/>
      <c r="L27" s="29"/>
      <c r="M27" s="29"/>
      <c r="N27" s="1013" t="s">
        <v>178</v>
      </c>
      <c r="O27" s="1014"/>
      <c r="P27" s="29"/>
      <c r="Q27" s="29"/>
      <c r="R27" s="29"/>
      <c r="S27" s="29"/>
      <c r="T27" s="29"/>
      <c r="U27" s="29"/>
      <c r="V27" s="29"/>
      <c r="W27" s="29"/>
      <c r="X27" s="29"/>
      <c r="Y27" s="29"/>
      <c r="Z27" s="29"/>
      <c r="AA27" s="29"/>
      <c r="AB27" s="12"/>
      <c r="AC27" s="12"/>
      <c r="AD27" s="12"/>
      <c r="AE27" s="12"/>
      <c r="AF27" s="12"/>
      <c r="AG27" s="12"/>
      <c r="AH27" s="12"/>
      <c r="AI27" s="12"/>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ht="15.75" thickBot="1" x14ac:dyDescent="0.3">
      <c r="A28" s="143"/>
      <c r="B28" s="908" t="s">
        <v>82</v>
      </c>
      <c r="C28" s="908"/>
      <c r="D28" s="908"/>
      <c r="E28" s="908"/>
      <c r="F28" s="908"/>
      <c r="G28" s="908"/>
      <c r="H28" s="908"/>
      <c r="I28" s="908"/>
      <c r="J28" s="908"/>
      <c r="K28" s="152"/>
      <c r="L28" s="29"/>
      <c r="M28" s="29"/>
      <c r="N28" s="1015"/>
      <c r="O28" s="1016"/>
      <c r="P28" s="29"/>
      <c r="Q28" s="29"/>
      <c r="R28" s="29"/>
      <c r="S28" s="29"/>
      <c r="T28" s="29"/>
      <c r="U28" s="29"/>
      <c r="V28" s="29"/>
      <c r="W28" s="29"/>
      <c r="X28" s="29"/>
      <c r="Y28" s="29"/>
      <c r="Z28" s="29"/>
      <c r="AA28" s="29"/>
      <c r="AB28" s="12"/>
      <c r="AC28" s="12"/>
      <c r="AD28" s="12"/>
      <c r="AE28" s="12"/>
      <c r="AF28" s="12"/>
      <c r="AG28" s="12"/>
      <c r="AH28" s="12"/>
      <c r="AI28" s="12"/>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ht="15.75" thickTop="1" x14ac:dyDescent="0.25">
      <c r="A29" s="143"/>
      <c r="B29" s="908" t="s">
        <v>83</v>
      </c>
      <c r="C29" s="908"/>
      <c r="D29" s="908"/>
      <c r="E29" s="908"/>
      <c r="F29" s="908"/>
      <c r="G29" s="908"/>
      <c r="H29" s="908"/>
      <c r="I29" s="908"/>
      <c r="J29" s="908"/>
      <c r="K29" s="152"/>
      <c r="L29" s="29"/>
      <c r="M29" s="29"/>
      <c r="N29" s="29"/>
      <c r="O29" s="29"/>
      <c r="P29" s="29"/>
      <c r="Q29" s="29"/>
      <c r="R29" s="29"/>
      <c r="S29" s="29"/>
      <c r="T29" s="29"/>
      <c r="U29" s="29"/>
      <c r="V29" s="29"/>
      <c r="W29" s="29"/>
      <c r="X29" s="29"/>
      <c r="Y29" s="29"/>
      <c r="Z29" s="29"/>
      <c r="AA29" s="29"/>
      <c r="AB29" s="12"/>
      <c r="AC29" s="12"/>
      <c r="AD29" s="12"/>
      <c r="AE29" s="12"/>
      <c r="AF29" s="12"/>
      <c r="AG29" s="12"/>
      <c r="AH29" s="12"/>
      <c r="AI29" s="12"/>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s="4" customFormat="1" ht="22.5" customHeight="1" x14ac:dyDescent="0.3">
      <c r="A30" s="147">
        <v>2</v>
      </c>
      <c r="B30" s="1001" t="s">
        <v>84</v>
      </c>
      <c r="C30" s="1001"/>
      <c r="D30" s="1001"/>
      <c r="E30" s="1001"/>
      <c r="F30" s="1001"/>
      <c r="G30" s="1001"/>
      <c r="H30" s="1001"/>
      <c r="I30" s="1001"/>
      <c r="J30" s="1001"/>
      <c r="K30" s="153"/>
      <c r="L30" s="141"/>
      <c r="M30" s="141"/>
      <c r="N30" s="141"/>
      <c r="O30" s="141"/>
      <c r="P30" s="141"/>
      <c r="Q30" s="141"/>
      <c r="R30" s="141"/>
      <c r="S30" s="141"/>
      <c r="T30" s="141"/>
      <c r="U30" s="141"/>
      <c r="V30" s="141"/>
      <c r="W30" s="141"/>
      <c r="X30" s="141"/>
      <c r="Y30" s="141"/>
      <c r="Z30" s="141"/>
      <c r="AA30" s="141"/>
      <c r="AB30" s="13"/>
      <c r="AC30" s="13"/>
      <c r="AD30" s="13"/>
      <c r="AE30" s="13"/>
      <c r="AF30" s="13"/>
      <c r="AG30" s="13"/>
      <c r="AH30" s="13"/>
      <c r="AI30" s="13"/>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x14ac:dyDescent="0.25">
      <c r="A31" s="143"/>
      <c r="B31" s="908" t="s">
        <v>85</v>
      </c>
      <c r="C31" s="908"/>
      <c r="D31" s="908"/>
      <c r="E31" s="908"/>
      <c r="F31" s="908"/>
      <c r="G31" s="908"/>
      <c r="H31" s="908"/>
      <c r="I31" s="908"/>
      <c r="J31" s="908"/>
      <c r="K31" s="152"/>
      <c r="L31" s="29"/>
      <c r="M31" s="29"/>
      <c r="N31" s="29"/>
      <c r="O31" s="29"/>
      <c r="P31" s="29"/>
      <c r="Q31" s="29"/>
      <c r="R31" s="29"/>
      <c r="S31" s="29"/>
      <c r="T31" s="29"/>
      <c r="U31" s="29"/>
      <c r="V31" s="29"/>
      <c r="W31" s="29"/>
      <c r="X31" s="29"/>
      <c r="Y31" s="29"/>
      <c r="Z31" s="29"/>
      <c r="AA31" s="29"/>
      <c r="AB31" s="12"/>
      <c r="AC31" s="12"/>
      <c r="AD31" s="12"/>
      <c r="AE31" s="12"/>
      <c r="AF31" s="12"/>
      <c r="AG31" s="12"/>
      <c r="AH31" s="12"/>
      <c r="AI31" s="12"/>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x14ac:dyDescent="0.25">
      <c r="A32" s="143"/>
      <c r="B32" s="908" t="s">
        <v>86</v>
      </c>
      <c r="C32" s="908"/>
      <c r="D32" s="908"/>
      <c r="E32" s="908"/>
      <c r="F32" s="908"/>
      <c r="G32" s="908"/>
      <c r="H32" s="908"/>
      <c r="I32" s="908"/>
      <c r="J32" s="908"/>
      <c r="K32" s="152"/>
      <c r="L32" s="29"/>
      <c r="M32" s="29"/>
      <c r="N32" s="29"/>
      <c r="O32" s="29"/>
      <c r="P32" s="29"/>
      <c r="Q32" s="29"/>
      <c r="R32" s="29"/>
      <c r="S32" s="29"/>
      <c r="T32" s="29"/>
      <c r="U32" s="29"/>
      <c r="V32" s="29"/>
      <c r="W32" s="29"/>
      <c r="X32" s="29"/>
      <c r="Y32" s="29"/>
      <c r="Z32" s="29"/>
      <c r="AA32" s="29"/>
      <c r="AB32" s="12"/>
      <c r="AC32" s="12"/>
      <c r="AD32" s="12"/>
      <c r="AE32" s="12"/>
      <c r="AF32" s="12"/>
      <c r="AG32" s="12"/>
      <c r="AH32" s="12"/>
      <c r="AI32" s="12"/>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1:69" x14ac:dyDescent="0.25">
      <c r="A33" s="143"/>
      <c r="B33" s="908" t="s">
        <v>194</v>
      </c>
      <c r="C33" s="908"/>
      <c r="D33" s="908"/>
      <c r="E33" s="908"/>
      <c r="F33" s="908"/>
      <c r="G33" s="908"/>
      <c r="H33" s="908"/>
      <c r="I33" s="908"/>
      <c r="J33" s="908"/>
      <c r="K33" s="152"/>
      <c r="L33" s="29"/>
      <c r="M33" s="29"/>
      <c r="N33" s="29"/>
      <c r="O33" s="29"/>
      <c r="P33" s="29"/>
      <c r="Q33" s="29"/>
      <c r="R33" s="29"/>
      <c r="S33" s="29"/>
      <c r="T33" s="29"/>
      <c r="U33" s="29"/>
      <c r="V33" s="29"/>
      <c r="W33" s="29"/>
      <c r="X33" s="29"/>
      <c r="Y33" s="29"/>
      <c r="Z33" s="29"/>
      <c r="AA33" s="29"/>
      <c r="AB33" s="12"/>
      <c r="AC33" s="12"/>
      <c r="AD33" s="12"/>
      <c r="AE33" s="12"/>
      <c r="AF33" s="12"/>
      <c r="AG33" s="12"/>
      <c r="AH33" s="12"/>
      <c r="AI33" s="12"/>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1:69" x14ac:dyDescent="0.25">
      <c r="A34" s="143"/>
      <c r="B34" s="908" t="s">
        <v>87</v>
      </c>
      <c r="C34" s="908"/>
      <c r="D34" s="908"/>
      <c r="E34" s="908"/>
      <c r="F34" s="908"/>
      <c r="G34" s="908"/>
      <c r="H34" s="908"/>
      <c r="I34" s="908"/>
      <c r="J34" s="908"/>
      <c r="K34" s="152"/>
      <c r="L34" s="29"/>
      <c r="M34" s="29"/>
      <c r="N34" s="29"/>
      <c r="O34" s="29"/>
      <c r="P34" s="29"/>
      <c r="Q34" s="29"/>
      <c r="R34" s="29"/>
      <c r="S34" s="29"/>
      <c r="T34" s="29"/>
      <c r="U34" s="29"/>
      <c r="V34" s="29"/>
      <c r="W34" s="29"/>
      <c r="X34" s="29"/>
      <c r="Y34" s="29"/>
      <c r="Z34" s="29"/>
      <c r="AA34" s="29"/>
      <c r="AB34" s="12"/>
      <c r="AC34" s="12"/>
      <c r="AD34" s="12"/>
      <c r="AE34" s="12"/>
      <c r="AF34" s="12"/>
      <c r="AG34" s="12"/>
      <c r="AH34" s="12"/>
      <c r="AI34" s="12"/>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x14ac:dyDescent="0.25">
      <c r="A35" s="143"/>
      <c r="B35" s="908" t="s">
        <v>88</v>
      </c>
      <c r="C35" s="908"/>
      <c r="D35" s="908"/>
      <c r="E35" s="908"/>
      <c r="F35" s="908"/>
      <c r="G35" s="908"/>
      <c r="H35" s="908"/>
      <c r="I35" s="908"/>
      <c r="J35" s="908"/>
      <c r="K35" s="152"/>
      <c r="L35" s="29"/>
      <c r="M35" s="29"/>
      <c r="N35" s="29"/>
      <c r="O35" s="29"/>
      <c r="P35" s="29"/>
      <c r="Q35" s="29"/>
      <c r="R35" s="29"/>
      <c r="S35" s="29"/>
      <c r="T35" s="29"/>
      <c r="U35" s="29"/>
      <c r="V35" s="29"/>
      <c r="W35" s="29"/>
      <c r="X35" s="29"/>
      <c r="Y35" s="29"/>
      <c r="Z35" s="29"/>
      <c r="AA35" s="29"/>
      <c r="AB35" s="12"/>
      <c r="AC35" s="12"/>
      <c r="AD35" s="12"/>
      <c r="AE35" s="12"/>
      <c r="AF35" s="12"/>
      <c r="AG35" s="12"/>
      <c r="AH35" s="12"/>
      <c r="AI35" s="12"/>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1:69" x14ac:dyDescent="0.25">
      <c r="A36" s="143"/>
      <c r="B36" s="908" t="s">
        <v>89</v>
      </c>
      <c r="C36" s="908"/>
      <c r="D36" s="908"/>
      <c r="E36" s="908"/>
      <c r="F36" s="908"/>
      <c r="G36" s="908"/>
      <c r="H36" s="908"/>
      <c r="I36" s="908"/>
      <c r="J36" s="908"/>
      <c r="K36" s="152"/>
      <c r="L36" s="29"/>
      <c r="M36" s="29"/>
      <c r="N36" s="29"/>
      <c r="O36" s="29"/>
      <c r="P36" s="29"/>
      <c r="Q36" s="29"/>
      <c r="R36" s="29"/>
      <c r="S36" s="29"/>
      <c r="T36" s="29"/>
      <c r="U36" s="29"/>
      <c r="V36" s="29"/>
      <c r="W36" s="29"/>
      <c r="X36" s="29"/>
      <c r="Y36" s="29"/>
      <c r="Z36" s="29"/>
      <c r="AA36" s="29"/>
      <c r="AB36" s="12"/>
      <c r="AC36" s="12"/>
      <c r="AD36" s="12"/>
      <c r="AE36" s="12"/>
      <c r="AF36" s="12"/>
      <c r="AG36" s="12"/>
      <c r="AH36" s="12"/>
      <c r="AI36" s="12"/>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1:69" s="4" customFormat="1" ht="18.75" x14ac:dyDescent="0.3">
      <c r="A37" s="147">
        <v>3</v>
      </c>
      <c r="B37" s="1001" t="s">
        <v>90</v>
      </c>
      <c r="C37" s="1001"/>
      <c r="D37" s="1001"/>
      <c r="E37" s="1001"/>
      <c r="F37" s="1001"/>
      <c r="G37" s="1001"/>
      <c r="H37" s="1001"/>
      <c r="I37" s="1001"/>
      <c r="J37" s="1001"/>
      <c r="K37" s="153"/>
      <c r="L37" s="141"/>
      <c r="M37" s="141"/>
      <c r="N37" s="141"/>
      <c r="O37" s="141"/>
      <c r="P37" s="141"/>
      <c r="Q37" s="141"/>
      <c r="R37" s="141"/>
      <c r="S37" s="141"/>
      <c r="T37" s="141"/>
      <c r="U37" s="141"/>
      <c r="V37" s="141"/>
      <c r="W37" s="141"/>
      <c r="X37" s="141"/>
      <c r="Y37" s="141"/>
      <c r="Z37" s="141"/>
      <c r="AA37" s="141"/>
      <c r="AB37" s="13"/>
      <c r="AC37" s="13"/>
      <c r="AD37" s="13"/>
      <c r="AE37" s="13"/>
      <c r="AF37" s="13"/>
      <c r="AG37" s="13"/>
      <c r="AH37" s="13"/>
      <c r="AI37" s="13"/>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x14ac:dyDescent="0.25">
      <c r="A38" s="143"/>
      <c r="B38" s="908" t="s">
        <v>91</v>
      </c>
      <c r="C38" s="908"/>
      <c r="D38" s="908"/>
      <c r="E38" s="908"/>
      <c r="F38" s="908"/>
      <c r="G38" s="908"/>
      <c r="H38" s="908"/>
      <c r="I38" s="908"/>
      <c r="J38" s="908"/>
      <c r="K38" s="152"/>
      <c r="L38" s="29"/>
      <c r="M38" s="29"/>
      <c r="N38" s="29"/>
      <c r="O38" s="29"/>
      <c r="P38" s="29"/>
      <c r="Q38" s="29"/>
      <c r="R38" s="29"/>
      <c r="S38" s="29"/>
      <c r="T38" s="29"/>
      <c r="U38" s="29"/>
      <c r="V38" s="29"/>
      <c r="W38" s="29"/>
      <c r="X38" s="29"/>
      <c r="Y38" s="29"/>
      <c r="Z38" s="29"/>
      <c r="AA38" s="29"/>
      <c r="AB38" s="12"/>
      <c r="AC38" s="12"/>
      <c r="AD38" s="12"/>
      <c r="AE38" s="12"/>
      <c r="AF38" s="12"/>
      <c r="AG38" s="12"/>
      <c r="AH38" s="12"/>
      <c r="AI38" s="12"/>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1:69" x14ac:dyDescent="0.25">
      <c r="A39" s="143"/>
      <c r="B39" s="145"/>
      <c r="C39" s="908" t="s">
        <v>92</v>
      </c>
      <c r="D39" s="908"/>
      <c r="E39" s="908"/>
      <c r="F39" s="908"/>
      <c r="G39" s="908"/>
      <c r="H39" s="908"/>
      <c r="I39" s="908"/>
      <c r="J39" s="908"/>
      <c r="K39" s="152"/>
      <c r="L39" s="29"/>
      <c r="M39" s="29"/>
      <c r="N39" s="29"/>
      <c r="O39" s="29"/>
      <c r="P39" s="29"/>
      <c r="Q39" s="29"/>
      <c r="R39" s="29"/>
      <c r="S39" s="29"/>
      <c r="T39" s="29"/>
      <c r="U39" s="29"/>
      <c r="V39" s="29"/>
      <c r="W39" s="29"/>
      <c r="X39" s="29"/>
      <c r="Y39" s="29"/>
      <c r="Z39" s="29"/>
      <c r="AA39" s="29"/>
      <c r="AB39" s="12"/>
      <c r="AC39" s="12"/>
      <c r="AD39" s="12"/>
      <c r="AE39" s="12"/>
      <c r="AF39" s="12"/>
      <c r="AG39" s="12"/>
      <c r="AH39" s="12"/>
      <c r="AI39" s="12"/>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1:69" x14ac:dyDescent="0.25">
      <c r="A40" s="143"/>
      <c r="B40" s="145"/>
      <c r="C40" s="908" t="s">
        <v>93</v>
      </c>
      <c r="D40" s="908"/>
      <c r="E40" s="908"/>
      <c r="F40" s="908"/>
      <c r="G40" s="908"/>
      <c r="H40" s="908"/>
      <c r="I40" s="908"/>
      <c r="J40" s="908"/>
      <c r="K40" s="152"/>
      <c r="L40" s="29"/>
      <c r="M40" s="29"/>
      <c r="N40" s="29"/>
      <c r="O40" s="29"/>
      <c r="P40" s="29"/>
      <c r="Q40" s="29"/>
      <c r="R40" s="29"/>
      <c r="S40" s="29"/>
      <c r="T40" s="29"/>
      <c r="U40" s="29"/>
      <c r="V40" s="29"/>
      <c r="W40" s="29"/>
      <c r="X40" s="29"/>
      <c r="Y40" s="29"/>
      <c r="Z40" s="29"/>
      <c r="AA40" s="29"/>
      <c r="AB40" s="12"/>
      <c r="AC40" s="12"/>
      <c r="AD40" s="12"/>
      <c r="AE40" s="12"/>
      <c r="AF40" s="12"/>
      <c r="AG40" s="12"/>
      <c r="AH40" s="12"/>
      <c r="AI40" s="12"/>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x14ac:dyDescent="0.25">
      <c r="A41" s="143"/>
      <c r="B41" s="145"/>
      <c r="C41" s="908" t="s">
        <v>195</v>
      </c>
      <c r="D41" s="908"/>
      <c r="E41" s="908"/>
      <c r="F41" s="908"/>
      <c r="G41" s="908"/>
      <c r="H41" s="908"/>
      <c r="I41" s="908"/>
      <c r="J41" s="908"/>
      <c r="K41" s="152"/>
      <c r="L41" s="29"/>
      <c r="M41" s="29"/>
      <c r="N41" s="29"/>
      <c r="O41" s="29"/>
      <c r="P41" s="29"/>
      <c r="Q41" s="29"/>
      <c r="R41" s="29"/>
      <c r="S41" s="29"/>
      <c r="T41" s="29"/>
      <c r="U41" s="29"/>
      <c r="V41" s="29"/>
      <c r="W41" s="29"/>
      <c r="X41" s="29"/>
      <c r="Y41" s="29"/>
      <c r="Z41" s="29"/>
      <c r="AA41" s="29"/>
      <c r="AB41" s="12"/>
      <c r="AC41" s="12"/>
      <c r="AD41" s="12"/>
      <c r="AE41" s="12"/>
      <c r="AF41" s="12"/>
      <c r="AG41" s="12"/>
      <c r="AH41" s="12"/>
      <c r="AI41" s="12"/>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x14ac:dyDescent="0.25">
      <c r="A42" s="143"/>
      <c r="B42" s="145"/>
      <c r="C42" s="908" t="s">
        <v>94</v>
      </c>
      <c r="D42" s="908"/>
      <c r="E42" s="908"/>
      <c r="F42" s="908"/>
      <c r="G42" s="908"/>
      <c r="H42" s="908"/>
      <c r="I42" s="908"/>
      <c r="J42" s="908"/>
      <c r="K42" s="152"/>
      <c r="L42" s="29"/>
      <c r="M42" s="29"/>
      <c r="N42" s="29"/>
      <c r="O42" s="29"/>
      <c r="P42" s="29"/>
      <c r="Q42" s="29"/>
      <c r="R42" s="29"/>
      <c r="S42" s="29"/>
      <c r="T42" s="29"/>
      <c r="U42" s="29"/>
      <c r="V42" s="29"/>
      <c r="W42" s="29"/>
      <c r="X42" s="29"/>
      <c r="Y42" s="29"/>
      <c r="Z42" s="29"/>
      <c r="AA42" s="29"/>
      <c r="AB42" s="12"/>
      <c r="AC42" s="12"/>
      <c r="AD42" s="12"/>
      <c r="AE42" s="12"/>
      <c r="AF42" s="12"/>
      <c r="AG42" s="12"/>
      <c r="AH42" s="12"/>
      <c r="AI42" s="12"/>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1:69" x14ac:dyDescent="0.25">
      <c r="A43" s="143"/>
      <c r="B43" s="145"/>
      <c r="C43" s="908" t="s">
        <v>95</v>
      </c>
      <c r="D43" s="908"/>
      <c r="E43" s="908"/>
      <c r="F43" s="908"/>
      <c r="G43" s="908"/>
      <c r="H43" s="908"/>
      <c r="I43" s="908"/>
      <c r="J43" s="908"/>
      <c r="K43" s="152"/>
      <c r="L43" s="29"/>
      <c r="M43" s="29"/>
      <c r="N43" s="29"/>
      <c r="O43" s="29"/>
      <c r="P43" s="29"/>
      <c r="Q43" s="29"/>
      <c r="R43" s="29"/>
      <c r="S43" s="29"/>
      <c r="T43" s="29"/>
      <c r="U43" s="29"/>
      <c r="V43" s="29"/>
      <c r="W43" s="29"/>
      <c r="X43" s="29"/>
      <c r="Y43" s="29"/>
      <c r="Z43" s="29"/>
      <c r="AA43" s="29"/>
      <c r="AB43" s="12"/>
      <c r="AC43" s="12"/>
      <c r="AD43" s="12"/>
      <c r="AE43" s="12"/>
      <c r="AF43" s="12"/>
      <c r="AG43" s="12"/>
      <c r="AH43" s="12"/>
      <c r="AI43" s="12"/>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1:69" x14ac:dyDescent="0.25">
      <c r="A44" s="143"/>
      <c r="B44" s="908" t="s">
        <v>96</v>
      </c>
      <c r="C44" s="908"/>
      <c r="D44" s="908"/>
      <c r="E44" s="908"/>
      <c r="F44" s="908"/>
      <c r="G44" s="908"/>
      <c r="H44" s="908"/>
      <c r="I44" s="908"/>
      <c r="J44" s="908"/>
      <c r="K44" s="152"/>
      <c r="L44" s="29"/>
      <c r="M44" s="29"/>
      <c r="N44" s="29"/>
      <c r="O44" s="29"/>
      <c r="P44" s="29"/>
      <c r="Q44" s="29"/>
      <c r="R44" s="29"/>
      <c r="S44" s="29"/>
      <c r="T44" s="29"/>
      <c r="U44" s="29"/>
      <c r="V44" s="29"/>
      <c r="W44" s="29"/>
      <c r="X44" s="29"/>
      <c r="Y44" s="29"/>
      <c r="Z44" s="29"/>
      <c r="AA44" s="29"/>
      <c r="AB44" s="12"/>
      <c r="AC44" s="12"/>
      <c r="AD44" s="12"/>
      <c r="AE44" s="12"/>
      <c r="AF44" s="12"/>
      <c r="AG44" s="12"/>
      <c r="AH44" s="12"/>
      <c r="AI44" s="12"/>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x14ac:dyDescent="0.25">
      <c r="A45" s="143"/>
      <c r="B45" s="145"/>
      <c r="C45" s="908" t="s">
        <v>196</v>
      </c>
      <c r="D45" s="908"/>
      <c r="E45" s="908"/>
      <c r="F45" s="908"/>
      <c r="G45" s="908"/>
      <c r="H45" s="908"/>
      <c r="I45" s="908"/>
      <c r="J45" s="908"/>
      <c r="K45" s="152"/>
      <c r="L45" s="29"/>
      <c r="M45" s="29"/>
      <c r="N45" s="29"/>
      <c r="O45" s="29"/>
      <c r="P45" s="29"/>
      <c r="Q45" s="29"/>
      <c r="R45" s="29"/>
      <c r="S45" s="29"/>
      <c r="T45" s="29"/>
      <c r="U45" s="29"/>
      <c r="V45" s="29"/>
      <c r="W45" s="29"/>
      <c r="X45" s="29"/>
      <c r="Y45" s="29"/>
      <c r="Z45" s="29"/>
      <c r="AA45" s="29"/>
      <c r="AB45" s="12"/>
      <c r="AC45" s="12"/>
      <c r="AD45" s="12"/>
      <c r="AE45" s="12"/>
      <c r="AF45" s="12"/>
      <c r="AG45" s="12"/>
      <c r="AH45" s="12"/>
      <c r="AI45" s="12"/>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69" ht="15.75" x14ac:dyDescent="0.25">
      <c r="A46" s="143"/>
      <c r="B46" s="145"/>
      <c r="C46" s="908" t="s">
        <v>770</v>
      </c>
      <c r="D46" s="908"/>
      <c r="E46" s="908"/>
      <c r="F46" s="908"/>
      <c r="G46" s="908"/>
      <c r="H46" s="908"/>
      <c r="I46" s="908"/>
      <c r="J46" s="908"/>
      <c r="K46" s="152"/>
      <c r="L46" s="29"/>
      <c r="M46" s="29"/>
      <c r="N46" s="29"/>
      <c r="O46" s="29"/>
      <c r="P46" s="29"/>
      <c r="Q46" s="29"/>
      <c r="R46" s="29"/>
      <c r="S46" s="29"/>
      <c r="T46" s="29"/>
      <c r="U46" s="29"/>
      <c r="V46" s="29"/>
      <c r="W46" s="29"/>
      <c r="X46" s="29"/>
      <c r="Y46" s="29"/>
      <c r="Z46" s="29"/>
      <c r="AA46" s="29"/>
      <c r="AB46" s="12"/>
      <c r="AC46" s="12"/>
      <c r="AD46" s="12"/>
      <c r="AE46" s="12"/>
      <c r="AF46" s="12"/>
      <c r="AG46" s="12"/>
      <c r="AH46" s="12"/>
      <c r="AI46" s="12"/>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69" x14ac:dyDescent="0.25">
      <c r="A47" s="143"/>
      <c r="B47" s="145"/>
      <c r="C47" s="908" t="s">
        <v>97</v>
      </c>
      <c r="D47" s="908"/>
      <c r="E47" s="908"/>
      <c r="F47" s="908"/>
      <c r="G47" s="908"/>
      <c r="H47" s="908"/>
      <c r="I47" s="908"/>
      <c r="J47" s="908"/>
      <c r="K47" s="152"/>
      <c r="L47" s="29"/>
      <c r="M47" s="29"/>
      <c r="N47" s="29"/>
      <c r="O47" s="29"/>
      <c r="P47" s="29"/>
      <c r="Q47" s="29"/>
      <c r="R47" s="29"/>
      <c r="S47" s="29"/>
      <c r="T47" s="29"/>
      <c r="U47" s="29"/>
      <c r="V47" s="29"/>
      <c r="W47" s="29"/>
      <c r="X47" s="29"/>
      <c r="Y47" s="29"/>
      <c r="Z47" s="29"/>
      <c r="AA47" s="29"/>
      <c r="AB47" s="12"/>
      <c r="AC47" s="12"/>
      <c r="AD47" s="12"/>
      <c r="AE47" s="12"/>
      <c r="AF47" s="12"/>
      <c r="AG47" s="12"/>
      <c r="AH47" s="12"/>
      <c r="AI47" s="12"/>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69" ht="15.75" x14ac:dyDescent="0.25">
      <c r="A48" s="143"/>
      <c r="B48" s="145"/>
      <c r="C48" s="908" t="s">
        <v>771</v>
      </c>
      <c r="D48" s="908"/>
      <c r="E48" s="908"/>
      <c r="F48" s="908"/>
      <c r="G48" s="908"/>
      <c r="H48" s="908"/>
      <c r="I48" s="908"/>
      <c r="J48" s="908"/>
      <c r="K48" s="152"/>
      <c r="L48" s="29"/>
      <c r="M48" s="29"/>
      <c r="N48" s="29"/>
      <c r="O48" s="29"/>
      <c r="P48" s="29"/>
      <c r="Q48" s="29"/>
      <c r="R48" s="29"/>
      <c r="S48" s="29"/>
      <c r="T48" s="29"/>
      <c r="U48" s="29"/>
      <c r="V48" s="29"/>
      <c r="W48" s="29"/>
      <c r="X48" s="29"/>
      <c r="Y48" s="29"/>
      <c r="Z48" s="29"/>
      <c r="AA48" s="29"/>
      <c r="AB48" s="12"/>
      <c r="AC48" s="12"/>
      <c r="AD48" s="12"/>
      <c r="AE48" s="12"/>
      <c r="AF48" s="12"/>
      <c r="AG48" s="12"/>
      <c r="AH48" s="12"/>
      <c r="AI48" s="12"/>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69" x14ac:dyDescent="0.25">
      <c r="A49" s="143"/>
      <c r="B49" s="145"/>
      <c r="C49" s="908" t="s">
        <v>98</v>
      </c>
      <c r="D49" s="908"/>
      <c r="E49" s="908"/>
      <c r="F49" s="908"/>
      <c r="G49" s="908"/>
      <c r="H49" s="908"/>
      <c r="I49" s="908"/>
      <c r="J49" s="908"/>
      <c r="K49" s="152"/>
      <c r="L49" s="29"/>
      <c r="M49" s="29"/>
      <c r="N49" s="29"/>
      <c r="O49" s="29"/>
      <c r="P49" s="29"/>
      <c r="Q49" s="29"/>
      <c r="R49" s="29"/>
      <c r="S49" s="29"/>
      <c r="T49" s="29"/>
      <c r="U49" s="29"/>
      <c r="V49" s="29"/>
      <c r="W49" s="29"/>
      <c r="X49" s="29"/>
      <c r="Y49" s="29"/>
      <c r="Z49" s="29"/>
      <c r="AA49" s="29"/>
      <c r="AB49" s="12"/>
      <c r="AC49" s="12"/>
      <c r="AD49" s="12"/>
      <c r="AE49" s="12"/>
      <c r="AF49" s="12"/>
      <c r="AG49" s="12"/>
      <c r="AH49" s="12"/>
      <c r="AI49" s="12"/>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69" ht="15.75" x14ac:dyDescent="0.25">
      <c r="A50" s="143"/>
      <c r="B50" s="145"/>
      <c r="C50" s="908" t="s">
        <v>801</v>
      </c>
      <c r="D50" s="908"/>
      <c r="E50" s="908"/>
      <c r="F50" s="908"/>
      <c r="G50" s="908"/>
      <c r="H50" s="908"/>
      <c r="I50" s="908"/>
      <c r="J50" s="908"/>
      <c r="K50" s="152"/>
      <c r="L50" s="29"/>
      <c r="M50" s="29"/>
      <c r="N50" s="29"/>
      <c r="O50" s="29"/>
      <c r="P50" s="29"/>
      <c r="Q50" s="29"/>
      <c r="R50" s="29"/>
      <c r="S50" s="29"/>
      <c r="T50" s="29"/>
      <c r="U50" s="29"/>
      <c r="V50" s="29"/>
      <c r="W50" s="29"/>
      <c r="X50" s="29"/>
      <c r="Y50" s="29"/>
      <c r="Z50" s="29"/>
      <c r="AA50" s="29"/>
      <c r="AB50" s="12"/>
      <c r="AC50" s="12"/>
      <c r="AD50" s="12"/>
      <c r="AE50" s="12"/>
      <c r="AF50" s="12"/>
      <c r="AG50" s="12"/>
      <c r="AH50" s="12"/>
      <c r="AI50" s="12"/>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69" x14ac:dyDescent="0.25">
      <c r="A51" s="143"/>
      <c r="B51" s="145"/>
      <c r="C51" s="908" t="s">
        <v>99</v>
      </c>
      <c r="D51" s="908"/>
      <c r="E51" s="908"/>
      <c r="F51" s="908"/>
      <c r="G51" s="908"/>
      <c r="H51" s="908"/>
      <c r="I51" s="908"/>
      <c r="J51" s="908"/>
      <c r="K51" s="152"/>
      <c r="L51" s="29"/>
      <c r="M51" s="29"/>
      <c r="N51" s="29"/>
      <c r="O51" s="29"/>
      <c r="P51" s="29"/>
      <c r="Q51" s="29"/>
      <c r="R51" s="29"/>
      <c r="S51" s="29"/>
      <c r="T51" s="29"/>
      <c r="U51" s="29"/>
      <c r="V51" s="29"/>
      <c r="W51" s="29"/>
      <c r="X51" s="29"/>
      <c r="Y51" s="29"/>
      <c r="Z51" s="29"/>
      <c r="AA51" s="29"/>
      <c r="AB51" s="12"/>
      <c r="AC51" s="12"/>
      <c r="AD51" s="12"/>
      <c r="AE51" s="12"/>
      <c r="AF51" s="12"/>
      <c r="AG51" s="12"/>
      <c r="AH51" s="12"/>
      <c r="AI51" s="12"/>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1:69" x14ac:dyDescent="0.25">
      <c r="A52" s="143"/>
      <c r="B52" s="145"/>
      <c r="C52" s="908" t="s">
        <v>197</v>
      </c>
      <c r="D52" s="908"/>
      <c r="E52" s="908"/>
      <c r="F52" s="908"/>
      <c r="G52" s="908"/>
      <c r="H52" s="908"/>
      <c r="I52" s="908"/>
      <c r="J52" s="908"/>
      <c r="K52" s="152"/>
      <c r="L52" s="29"/>
      <c r="M52" s="29"/>
      <c r="N52" s="29"/>
      <c r="O52" s="29"/>
      <c r="P52" s="29"/>
      <c r="Q52" s="29"/>
      <c r="R52" s="29"/>
      <c r="S52" s="29"/>
      <c r="T52" s="29"/>
      <c r="U52" s="29"/>
      <c r="V52" s="29"/>
      <c r="W52" s="29"/>
      <c r="X52" s="29"/>
      <c r="Y52" s="29"/>
      <c r="Z52" s="29"/>
      <c r="AA52" s="29"/>
      <c r="AB52" s="12"/>
      <c r="AC52" s="12"/>
      <c r="AD52" s="12"/>
      <c r="AE52" s="12"/>
      <c r="AF52" s="12"/>
      <c r="AG52" s="12"/>
      <c r="AH52" s="12"/>
      <c r="AI52" s="12"/>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1:69" s="4" customFormat="1" ht="18.75" x14ac:dyDescent="0.3">
      <c r="A53" s="149">
        <v>4</v>
      </c>
      <c r="B53" s="149" t="s">
        <v>701</v>
      </c>
      <c r="C53" s="149"/>
      <c r="D53" s="149"/>
      <c r="E53" s="149"/>
      <c r="F53" s="149"/>
      <c r="G53" s="149"/>
      <c r="H53" s="149"/>
      <c r="I53" s="148"/>
      <c r="J53" s="148"/>
      <c r="K53" s="152"/>
      <c r="L53" s="141"/>
      <c r="M53" s="141"/>
      <c r="N53" s="141"/>
      <c r="O53" s="141"/>
      <c r="P53" s="141"/>
      <c r="Q53" s="141"/>
      <c r="R53" s="141"/>
      <c r="S53" s="141"/>
      <c r="T53" s="141"/>
      <c r="U53" s="141"/>
      <c r="V53" s="141"/>
      <c r="W53" s="141"/>
      <c r="X53" s="141"/>
      <c r="Y53" s="141"/>
      <c r="Z53" s="141"/>
      <c r="AA53" s="141"/>
      <c r="AB53" s="13"/>
      <c r="AC53" s="13"/>
      <c r="AD53" s="13"/>
      <c r="AE53" s="13"/>
      <c r="AF53" s="13"/>
      <c r="AG53" s="13"/>
      <c r="AH53" s="13"/>
      <c r="AI53" s="13"/>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x14ac:dyDescent="0.25">
      <c r="A54" s="143"/>
      <c r="B54" s="908" t="s">
        <v>725</v>
      </c>
      <c r="C54" s="908"/>
      <c r="D54" s="908"/>
      <c r="E54" s="908"/>
      <c r="F54" s="908"/>
      <c r="G54" s="908"/>
      <c r="H54" s="908"/>
      <c r="I54" s="908"/>
      <c r="J54" s="908"/>
      <c r="K54" s="152"/>
      <c r="L54" s="29"/>
      <c r="M54" s="29"/>
      <c r="N54" s="29"/>
      <c r="O54" s="29"/>
      <c r="P54" s="29"/>
      <c r="Q54" s="29"/>
      <c r="R54" s="29"/>
      <c r="S54" s="29"/>
      <c r="T54" s="29"/>
      <c r="U54" s="29"/>
      <c r="V54" s="29"/>
      <c r="W54" s="29"/>
      <c r="X54" s="29"/>
      <c r="Y54" s="29"/>
      <c r="Z54" s="29"/>
      <c r="AA54" s="29"/>
      <c r="AB54" s="12"/>
      <c r="AC54" s="12"/>
      <c r="AD54" s="12"/>
      <c r="AE54" s="12"/>
      <c r="AF54" s="12"/>
      <c r="AG54" s="12"/>
      <c r="AH54" s="12"/>
      <c r="AI54" s="12"/>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1:69" ht="18.75" x14ac:dyDescent="0.3">
      <c r="A55" s="150">
        <v>5</v>
      </c>
      <c r="B55" s="1005" t="s">
        <v>211</v>
      </c>
      <c r="C55" s="1005"/>
      <c r="D55" s="1005"/>
      <c r="E55" s="1005"/>
      <c r="F55" s="1005"/>
      <c r="G55" s="1005"/>
      <c r="H55" s="1005"/>
      <c r="I55" s="1005"/>
      <c r="J55" s="1005"/>
      <c r="K55" s="153"/>
      <c r="L55" s="29"/>
      <c r="M55" s="29"/>
      <c r="N55" s="29"/>
      <c r="O55" s="29"/>
      <c r="P55" s="29"/>
      <c r="Q55" s="29"/>
      <c r="R55" s="29"/>
      <c r="S55" s="29"/>
      <c r="T55" s="29"/>
      <c r="U55" s="29"/>
      <c r="V55" s="29"/>
      <c r="W55" s="29"/>
      <c r="X55" s="29"/>
      <c r="Y55" s="29"/>
      <c r="Z55" s="29"/>
      <c r="AA55" s="29"/>
      <c r="AB55" s="12"/>
      <c r="AC55" s="12"/>
      <c r="AD55" s="12"/>
      <c r="AE55" s="12"/>
      <c r="AF55" s="12"/>
      <c r="AG55" s="12"/>
      <c r="AH55" s="12"/>
      <c r="AI55" s="12"/>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1:69" x14ac:dyDescent="0.25">
      <c r="A56" s="143"/>
      <c r="B56" s="145" t="s">
        <v>100</v>
      </c>
      <c r="C56" s="908" t="s">
        <v>101</v>
      </c>
      <c r="D56" s="908"/>
      <c r="E56" s="908"/>
      <c r="F56" s="908"/>
      <c r="G56" s="908"/>
      <c r="H56" s="908"/>
      <c r="I56" s="908"/>
      <c r="J56" s="908"/>
      <c r="K56" s="152"/>
      <c r="L56" s="29"/>
      <c r="M56" s="29"/>
      <c r="N56" s="29"/>
      <c r="O56" s="29"/>
      <c r="P56" s="29"/>
      <c r="Q56" s="29"/>
      <c r="R56" s="29"/>
      <c r="S56" s="29"/>
      <c r="T56" s="29"/>
      <c r="U56" s="29"/>
      <c r="V56" s="29"/>
      <c r="W56" s="29"/>
      <c r="X56" s="29"/>
      <c r="Y56" s="29"/>
      <c r="Z56" s="29"/>
      <c r="AA56" s="29"/>
      <c r="AB56" s="12"/>
      <c r="AC56" s="12"/>
      <c r="AD56" s="12"/>
      <c r="AE56" s="12"/>
      <c r="AF56" s="12"/>
      <c r="AG56" s="12"/>
      <c r="AH56" s="12"/>
      <c r="AI56" s="12"/>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1:69" x14ac:dyDescent="0.25">
      <c r="A57" s="143"/>
      <c r="B57" s="145"/>
      <c r="C57" s="908" t="s">
        <v>102</v>
      </c>
      <c r="D57" s="908"/>
      <c r="E57" s="908"/>
      <c r="F57" s="908"/>
      <c r="G57" s="908"/>
      <c r="H57" s="908"/>
      <c r="I57" s="908"/>
      <c r="J57" s="908"/>
      <c r="K57" s="152"/>
      <c r="L57" s="29"/>
      <c r="M57" s="29"/>
      <c r="N57" s="29"/>
      <c r="O57" s="29"/>
      <c r="P57" s="29"/>
      <c r="Q57" s="29"/>
      <c r="R57" s="29"/>
      <c r="S57" s="29"/>
      <c r="T57" s="29"/>
      <c r="U57" s="29"/>
      <c r="V57" s="29"/>
      <c r="W57" s="29"/>
      <c r="X57" s="29"/>
      <c r="Y57" s="29"/>
      <c r="Z57" s="29"/>
      <c r="AA57" s="29"/>
      <c r="AB57" s="12"/>
      <c r="AC57" s="12"/>
      <c r="AD57" s="12"/>
      <c r="AE57" s="12"/>
      <c r="AF57" s="12"/>
      <c r="AG57" s="12"/>
      <c r="AH57" s="12"/>
      <c r="AI57" s="12"/>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1:69" x14ac:dyDescent="0.25">
      <c r="A58" s="143"/>
      <c r="B58" s="145" t="s">
        <v>103</v>
      </c>
      <c r="C58" s="908" t="s">
        <v>104</v>
      </c>
      <c r="D58" s="908"/>
      <c r="E58" s="908"/>
      <c r="F58" s="908"/>
      <c r="G58" s="908"/>
      <c r="H58" s="908"/>
      <c r="I58" s="908"/>
      <c r="J58" s="908"/>
      <c r="K58" s="152"/>
      <c r="L58" s="29"/>
      <c r="M58" s="29"/>
      <c r="N58" s="29"/>
      <c r="O58" s="29"/>
      <c r="P58" s="29"/>
      <c r="Q58" s="29"/>
      <c r="R58" s="29"/>
      <c r="S58" s="29"/>
      <c r="T58" s="29"/>
      <c r="U58" s="29"/>
      <c r="V58" s="29"/>
      <c r="W58" s="29"/>
      <c r="X58" s="29"/>
      <c r="Y58" s="29"/>
      <c r="Z58" s="29"/>
      <c r="AA58" s="29"/>
      <c r="AB58" s="12"/>
      <c r="AC58" s="12"/>
      <c r="AD58" s="12"/>
      <c r="AE58" s="12"/>
      <c r="AF58" s="12"/>
      <c r="AG58" s="12"/>
      <c r="AH58" s="12"/>
      <c r="AI58" s="12"/>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1:69" x14ac:dyDescent="0.25">
      <c r="A59" s="143"/>
      <c r="B59" s="145"/>
      <c r="C59" s="908" t="s">
        <v>105</v>
      </c>
      <c r="D59" s="908"/>
      <c r="E59" s="908"/>
      <c r="F59" s="908"/>
      <c r="G59" s="908"/>
      <c r="H59" s="908"/>
      <c r="I59" s="908"/>
      <c r="J59" s="908"/>
      <c r="K59" s="152"/>
      <c r="L59" s="29"/>
      <c r="M59" s="29"/>
      <c r="N59" s="29"/>
      <c r="O59" s="29"/>
      <c r="P59" s="29"/>
      <c r="Q59" s="29"/>
      <c r="R59" s="29"/>
      <c r="S59" s="29"/>
      <c r="T59" s="29"/>
      <c r="U59" s="29"/>
      <c r="V59" s="29"/>
      <c r="W59" s="29"/>
      <c r="X59" s="29"/>
      <c r="Y59" s="29"/>
      <c r="Z59" s="29"/>
      <c r="AA59" s="29"/>
      <c r="AB59" s="12"/>
      <c r="AC59" s="12"/>
      <c r="AD59" s="12"/>
      <c r="AE59" s="12"/>
      <c r="AF59" s="12"/>
      <c r="AG59" s="12"/>
      <c r="AH59" s="12"/>
      <c r="AI59" s="12"/>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1:69" x14ac:dyDescent="0.25">
      <c r="A60" s="143"/>
      <c r="B60" s="145"/>
      <c r="C60" s="908" t="s">
        <v>106</v>
      </c>
      <c r="D60" s="908"/>
      <c r="E60" s="908"/>
      <c r="F60" s="908"/>
      <c r="G60" s="908"/>
      <c r="H60" s="908"/>
      <c r="I60" s="908"/>
      <c r="J60" s="908"/>
      <c r="K60" s="152"/>
      <c r="L60" s="29"/>
      <c r="M60" s="29"/>
      <c r="N60" s="29"/>
      <c r="O60" s="29"/>
      <c r="P60" s="29"/>
      <c r="Q60" s="29"/>
      <c r="R60" s="29"/>
      <c r="S60" s="29"/>
      <c r="T60" s="29"/>
      <c r="U60" s="29"/>
      <c r="V60" s="29"/>
      <c r="W60" s="29"/>
      <c r="X60" s="29"/>
      <c r="Y60" s="29"/>
      <c r="Z60" s="29"/>
      <c r="AA60" s="29"/>
      <c r="AB60" s="12"/>
      <c r="AC60" s="12"/>
      <c r="AD60" s="12"/>
      <c r="AE60" s="12"/>
      <c r="AF60" s="12"/>
      <c r="AG60" s="12"/>
      <c r="AH60" s="12"/>
      <c r="AI60" s="12"/>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1:69" x14ac:dyDescent="0.25">
      <c r="A61" s="143"/>
      <c r="B61" s="145" t="s">
        <v>107</v>
      </c>
      <c r="C61" s="908" t="s">
        <v>238</v>
      </c>
      <c r="D61" s="908"/>
      <c r="E61" s="908"/>
      <c r="F61" s="908"/>
      <c r="G61" s="908"/>
      <c r="H61" s="908"/>
      <c r="I61" s="908"/>
      <c r="J61" s="908"/>
      <c r="K61" s="152"/>
      <c r="L61" s="29"/>
      <c r="M61" s="29"/>
      <c r="N61" s="29"/>
      <c r="O61" s="29"/>
      <c r="P61" s="29"/>
      <c r="Q61" s="29"/>
      <c r="R61" s="29"/>
      <c r="S61" s="29"/>
      <c r="T61" s="29"/>
      <c r="U61" s="29"/>
      <c r="V61" s="29"/>
      <c r="W61" s="29"/>
      <c r="X61" s="29"/>
      <c r="Y61" s="29"/>
      <c r="Z61" s="29"/>
      <c r="AA61" s="29"/>
      <c r="AB61" s="12"/>
      <c r="AC61" s="12"/>
      <c r="AD61" s="12"/>
      <c r="AE61" s="12"/>
      <c r="AF61" s="12"/>
      <c r="AG61" s="12"/>
      <c r="AH61" s="12"/>
      <c r="AI61" s="12"/>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1:69" x14ac:dyDescent="0.25">
      <c r="A62" s="143"/>
      <c r="B62" s="145" t="s">
        <v>108</v>
      </c>
      <c r="C62" s="908" t="s">
        <v>109</v>
      </c>
      <c r="D62" s="908"/>
      <c r="E62" s="908"/>
      <c r="F62" s="908"/>
      <c r="G62" s="908"/>
      <c r="H62" s="908"/>
      <c r="I62" s="908"/>
      <c r="J62" s="908"/>
      <c r="K62" s="152"/>
      <c r="L62" s="29"/>
      <c r="M62" s="29"/>
      <c r="N62" s="29"/>
      <c r="O62" s="29"/>
      <c r="P62" s="29"/>
      <c r="Q62" s="29"/>
      <c r="R62" s="29"/>
      <c r="S62" s="29"/>
      <c r="T62" s="29"/>
      <c r="U62" s="29"/>
      <c r="V62" s="29"/>
      <c r="W62" s="29"/>
      <c r="X62" s="29"/>
      <c r="Y62" s="29"/>
      <c r="Z62" s="29"/>
      <c r="AA62" s="29"/>
      <c r="AB62" s="12"/>
      <c r="AC62" s="12"/>
      <c r="AD62" s="12"/>
      <c r="AE62" s="12"/>
      <c r="AF62" s="12"/>
      <c r="AG62" s="12"/>
      <c r="AH62" s="12"/>
      <c r="AI62" s="12"/>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1:69" x14ac:dyDescent="0.25">
      <c r="A63" s="143"/>
      <c r="B63" s="145"/>
      <c r="C63" s="908" t="s">
        <v>110</v>
      </c>
      <c r="D63" s="908"/>
      <c r="E63" s="908"/>
      <c r="F63" s="908"/>
      <c r="G63" s="908"/>
      <c r="H63" s="908"/>
      <c r="I63" s="908"/>
      <c r="J63" s="908"/>
      <c r="K63" s="152"/>
      <c r="L63" s="29"/>
      <c r="M63" s="29"/>
      <c r="N63" s="29"/>
      <c r="O63" s="29"/>
      <c r="P63" s="29"/>
      <c r="Q63" s="29"/>
      <c r="R63" s="29"/>
      <c r="S63" s="29"/>
      <c r="T63" s="29"/>
      <c r="U63" s="29"/>
      <c r="V63" s="29"/>
      <c r="W63" s="29"/>
      <c r="X63" s="29"/>
      <c r="Y63" s="29"/>
      <c r="Z63" s="29"/>
      <c r="AA63" s="29"/>
      <c r="AB63" s="12"/>
      <c r="AC63" s="12"/>
      <c r="AD63" s="12"/>
      <c r="AE63" s="12"/>
      <c r="AF63" s="12"/>
      <c r="AG63" s="12"/>
      <c r="AH63" s="12"/>
      <c r="AI63" s="12"/>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1:69" x14ac:dyDescent="0.25">
      <c r="A64" s="143"/>
      <c r="B64" s="145" t="s">
        <v>111</v>
      </c>
      <c r="C64" s="908" t="s">
        <v>112</v>
      </c>
      <c r="D64" s="908"/>
      <c r="E64" s="908"/>
      <c r="F64" s="908"/>
      <c r="G64" s="908"/>
      <c r="H64" s="908"/>
      <c r="I64" s="908"/>
      <c r="J64" s="908"/>
      <c r="K64" s="152"/>
      <c r="L64" s="29"/>
      <c r="M64" s="29"/>
      <c r="N64" s="29"/>
      <c r="O64" s="29"/>
      <c r="P64" s="29"/>
      <c r="Q64" s="29"/>
      <c r="R64" s="29"/>
      <c r="S64" s="29"/>
      <c r="T64" s="29"/>
      <c r="U64" s="29"/>
      <c r="V64" s="29"/>
      <c r="W64" s="29"/>
      <c r="X64" s="29"/>
      <c r="Y64" s="29"/>
      <c r="Z64" s="29"/>
      <c r="AA64" s="29"/>
      <c r="AB64" s="12"/>
      <c r="AC64" s="12"/>
      <c r="AD64" s="12"/>
      <c r="AE64" s="12"/>
      <c r="AF64" s="12"/>
      <c r="AG64" s="12"/>
      <c r="AH64" s="12"/>
      <c r="AI64" s="12"/>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1:69" x14ac:dyDescent="0.25">
      <c r="A65" s="143"/>
      <c r="B65" s="145" t="s">
        <v>113</v>
      </c>
      <c r="C65" s="908" t="s">
        <v>114</v>
      </c>
      <c r="D65" s="908"/>
      <c r="E65" s="908"/>
      <c r="F65" s="908"/>
      <c r="G65" s="908"/>
      <c r="H65" s="908"/>
      <c r="I65" s="908"/>
      <c r="J65" s="908"/>
      <c r="K65" s="152"/>
      <c r="L65" s="29"/>
      <c r="M65" s="29"/>
      <c r="N65" s="29"/>
      <c r="O65" s="29"/>
      <c r="P65" s="29"/>
      <c r="Q65" s="29"/>
      <c r="R65" s="29"/>
      <c r="S65" s="29"/>
      <c r="T65" s="29"/>
      <c r="U65" s="29"/>
      <c r="V65" s="29"/>
      <c r="W65" s="29"/>
      <c r="X65" s="29"/>
      <c r="Y65" s="29"/>
      <c r="Z65" s="29"/>
      <c r="AA65" s="29"/>
      <c r="AB65" s="12"/>
      <c r="AC65" s="12"/>
      <c r="AD65" s="12"/>
      <c r="AE65" s="12"/>
      <c r="AF65" s="12"/>
      <c r="AG65" s="12"/>
      <c r="AH65" s="12"/>
      <c r="AI65" s="12"/>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1:69" x14ac:dyDescent="0.25">
      <c r="A66" s="143"/>
      <c r="B66" s="145"/>
      <c r="C66" s="908" t="s">
        <v>115</v>
      </c>
      <c r="D66" s="908"/>
      <c r="E66" s="908"/>
      <c r="F66" s="908"/>
      <c r="G66" s="908"/>
      <c r="H66" s="908"/>
      <c r="I66" s="908"/>
      <c r="J66" s="908"/>
      <c r="K66" s="152"/>
      <c r="L66" s="29"/>
      <c r="M66" s="29"/>
      <c r="N66" s="29"/>
      <c r="O66" s="29"/>
      <c r="P66" s="29"/>
      <c r="Q66" s="29"/>
      <c r="R66" s="29"/>
      <c r="S66" s="29"/>
      <c r="T66" s="29"/>
      <c r="U66" s="29"/>
      <c r="V66" s="29"/>
      <c r="W66" s="29"/>
      <c r="X66" s="29"/>
      <c r="Y66" s="29"/>
      <c r="Z66" s="29"/>
      <c r="AA66" s="29"/>
      <c r="AB66" s="12"/>
      <c r="AC66" s="12"/>
      <c r="AD66" s="12"/>
      <c r="AE66" s="12"/>
      <c r="AF66" s="12"/>
      <c r="AG66" s="12"/>
      <c r="AH66" s="12"/>
      <c r="AI66" s="12"/>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1:69" x14ac:dyDescent="0.25">
      <c r="A67" s="143"/>
      <c r="B67" s="145" t="s">
        <v>116</v>
      </c>
      <c r="C67" s="908" t="s">
        <v>117</v>
      </c>
      <c r="D67" s="908"/>
      <c r="E67" s="908"/>
      <c r="F67" s="908"/>
      <c r="G67" s="908"/>
      <c r="H67" s="908"/>
      <c r="I67" s="908"/>
      <c r="J67" s="908"/>
      <c r="K67" s="152"/>
      <c r="L67" s="29"/>
      <c r="M67" s="29"/>
      <c r="N67" s="29"/>
      <c r="O67" s="29"/>
      <c r="P67" s="29"/>
      <c r="Q67" s="29"/>
      <c r="R67" s="29"/>
      <c r="S67" s="29"/>
      <c r="T67" s="29"/>
      <c r="U67" s="29"/>
      <c r="V67" s="29"/>
      <c r="W67" s="29"/>
      <c r="X67" s="29"/>
      <c r="Y67" s="29"/>
      <c r="Z67" s="29"/>
      <c r="AA67" s="29"/>
      <c r="AB67" s="12"/>
      <c r="AC67" s="12"/>
      <c r="AD67" s="12"/>
      <c r="AE67" s="12"/>
      <c r="AF67" s="12"/>
      <c r="AG67" s="12"/>
      <c r="AH67" s="12"/>
      <c r="AI67" s="12"/>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1:69" x14ac:dyDescent="0.25">
      <c r="A68" s="143"/>
      <c r="B68" s="145"/>
      <c r="C68" s="908" t="s">
        <v>119</v>
      </c>
      <c r="D68" s="908"/>
      <c r="E68" s="908"/>
      <c r="F68" s="908"/>
      <c r="G68" s="908"/>
      <c r="H68" s="908"/>
      <c r="I68" s="908"/>
      <c r="J68" s="908"/>
      <c r="K68" s="152"/>
      <c r="L68" s="29"/>
      <c r="M68" s="29"/>
      <c r="N68" s="29"/>
      <c r="O68" s="29"/>
      <c r="P68" s="29"/>
      <c r="Q68" s="29"/>
      <c r="R68" s="29"/>
      <c r="S68" s="29"/>
      <c r="T68" s="29"/>
      <c r="U68" s="29"/>
      <c r="V68" s="29"/>
      <c r="W68" s="29"/>
      <c r="X68" s="29"/>
      <c r="Y68" s="29"/>
      <c r="Z68" s="29"/>
      <c r="AA68" s="29"/>
      <c r="AB68" s="12"/>
      <c r="AC68" s="12"/>
      <c r="AD68" s="12"/>
      <c r="AE68" s="12"/>
      <c r="AF68" s="12"/>
      <c r="AG68" s="12"/>
      <c r="AH68" s="12"/>
      <c r="AI68" s="12"/>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1:69" x14ac:dyDescent="0.25">
      <c r="A69" s="143"/>
      <c r="B69" s="145" t="s">
        <v>118</v>
      </c>
      <c r="C69" s="908" t="s">
        <v>120</v>
      </c>
      <c r="D69" s="908"/>
      <c r="E69" s="908"/>
      <c r="F69" s="908"/>
      <c r="G69" s="908"/>
      <c r="H69" s="908"/>
      <c r="I69" s="908"/>
      <c r="J69" s="908"/>
      <c r="K69" s="152"/>
      <c r="L69" s="29"/>
      <c r="M69" s="29"/>
      <c r="N69" s="29"/>
      <c r="O69" s="29"/>
      <c r="P69" s="29"/>
      <c r="Q69" s="29"/>
      <c r="R69" s="29"/>
      <c r="S69" s="29"/>
      <c r="T69" s="29"/>
      <c r="U69" s="29"/>
      <c r="V69" s="29"/>
      <c r="W69" s="29"/>
      <c r="X69" s="29"/>
      <c r="Y69" s="29"/>
      <c r="Z69" s="29"/>
      <c r="AA69" s="29"/>
      <c r="AB69" s="12"/>
      <c r="AC69" s="12"/>
      <c r="AD69" s="12"/>
      <c r="AE69" s="12"/>
      <c r="AF69" s="12"/>
      <c r="AG69" s="12"/>
      <c r="AH69" s="12"/>
      <c r="AI69" s="12"/>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1:69" x14ac:dyDescent="0.25">
      <c r="A70" s="143"/>
      <c r="B70" s="145" t="s">
        <v>121</v>
      </c>
      <c r="C70" s="908" t="s">
        <v>122</v>
      </c>
      <c r="D70" s="908"/>
      <c r="E70" s="908"/>
      <c r="F70" s="908"/>
      <c r="G70" s="908"/>
      <c r="H70" s="908"/>
      <c r="I70" s="908"/>
      <c r="J70" s="908"/>
      <c r="K70" s="152"/>
      <c r="L70" s="29"/>
      <c r="M70" s="29"/>
      <c r="N70" s="29"/>
      <c r="O70" s="29"/>
      <c r="P70" s="29"/>
      <c r="Q70" s="29"/>
      <c r="R70" s="29"/>
      <c r="S70" s="29"/>
      <c r="T70" s="29"/>
      <c r="U70" s="29"/>
      <c r="V70" s="29"/>
      <c r="W70" s="29"/>
      <c r="X70" s="29"/>
      <c r="Y70" s="29"/>
      <c r="Z70" s="29"/>
      <c r="AA70" s="29"/>
      <c r="AB70" s="12"/>
      <c r="AC70" s="12"/>
      <c r="AD70" s="12"/>
      <c r="AE70" s="12"/>
      <c r="AF70" s="12"/>
      <c r="AG70" s="12"/>
      <c r="AH70" s="12"/>
      <c r="AI70" s="12"/>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1:69" x14ac:dyDescent="0.25">
      <c r="A71" s="143"/>
      <c r="B71" s="145" t="s">
        <v>123</v>
      </c>
      <c r="C71" s="908" t="s">
        <v>124</v>
      </c>
      <c r="D71" s="908"/>
      <c r="E71" s="908"/>
      <c r="F71" s="908"/>
      <c r="G71" s="908"/>
      <c r="H71" s="908"/>
      <c r="I71" s="908"/>
      <c r="J71" s="908"/>
      <c r="K71" s="152"/>
      <c r="L71" s="29"/>
      <c r="M71" s="29"/>
      <c r="N71" s="29"/>
      <c r="O71" s="29"/>
      <c r="P71" s="29"/>
      <c r="Q71" s="29"/>
      <c r="R71" s="29"/>
      <c r="S71" s="29"/>
      <c r="T71" s="29"/>
      <c r="U71" s="29"/>
      <c r="V71" s="29"/>
      <c r="W71" s="29"/>
      <c r="X71" s="29"/>
      <c r="Y71" s="29"/>
      <c r="Z71" s="29"/>
      <c r="AA71" s="29"/>
      <c r="AB71" s="12"/>
      <c r="AC71" s="12"/>
      <c r="AD71" s="12"/>
      <c r="AE71" s="12"/>
      <c r="AF71" s="12"/>
      <c r="AG71" s="12"/>
      <c r="AH71" s="12"/>
      <c r="AI71" s="12"/>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1:69" x14ac:dyDescent="0.25">
      <c r="A72" s="143"/>
      <c r="B72" s="145" t="s">
        <v>125</v>
      </c>
      <c r="C72" s="908" t="s">
        <v>126</v>
      </c>
      <c r="D72" s="908"/>
      <c r="E72" s="908"/>
      <c r="F72" s="908"/>
      <c r="G72" s="908"/>
      <c r="H72" s="908"/>
      <c r="I72" s="908"/>
      <c r="J72" s="908"/>
      <c r="K72" s="152"/>
      <c r="L72" s="29"/>
      <c r="M72" s="29"/>
      <c r="N72" s="29"/>
      <c r="O72" s="29"/>
      <c r="P72" s="29"/>
      <c r="Q72" s="29"/>
      <c r="R72" s="29"/>
      <c r="S72" s="29"/>
      <c r="T72" s="29"/>
      <c r="U72" s="29"/>
      <c r="V72" s="29"/>
      <c r="W72" s="29"/>
      <c r="X72" s="29"/>
      <c r="Y72" s="29"/>
      <c r="Z72" s="29"/>
      <c r="AA72" s="29"/>
      <c r="AB72" s="12"/>
      <c r="AC72" s="12"/>
      <c r="AD72" s="12"/>
      <c r="AE72" s="12"/>
      <c r="AF72" s="12"/>
      <c r="AG72" s="12"/>
      <c r="AH72" s="12"/>
      <c r="AI72" s="12"/>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row>
    <row r="73" spans="1:69" x14ac:dyDescent="0.25">
      <c r="A73" s="143"/>
      <c r="B73" s="145" t="s">
        <v>127</v>
      </c>
      <c r="C73" s="908" t="s">
        <v>128</v>
      </c>
      <c r="D73" s="908"/>
      <c r="E73" s="908"/>
      <c r="F73" s="908"/>
      <c r="G73" s="908"/>
      <c r="H73" s="908"/>
      <c r="I73" s="908"/>
      <c r="J73" s="908"/>
      <c r="K73" s="152"/>
      <c r="L73" s="29"/>
      <c r="M73" s="29"/>
      <c r="N73" s="29"/>
      <c r="O73" s="29"/>
      <c r="P73" s="29"/>
      <c r="Q73" s="29"/>
      <c r="R73" s="29"/>
      <c r="S73" s="29"/>
      <c r="T73" s="29"/>
      <c r="U73" s="29"/>
      <c r="V73" s="29"/>
      <c r="W73" s="29"/>
      <c r="X73" s="29"/>
      <c r="Y73" s="29"/>
      <c r="Z73" s="29"/>
      <c r="AA73" s="29"/>
      <c r="AB73" s="12"/>
      <c r="AC73" s="12"/>
      <c r="AD73" s="12"/>
      <c r="AE73" s="12"/>
      <c r="AF73" s="12"/>
      <c r="AG73" s="12"/>
      <c r="AH73" s="12"/>
      <c r="AI73" s="12"/>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1:69" s="4" customFormat="1" ht="18.75" x14ac:dyDescent="0.3">
      <c r="A74" s="143"/>
      <c r="B74" s="145" t="s">
        <v>343</v>
      </c>
      <c r="C74" s="908" t="s">
        <v>344</v>
      </c>
      <c r="D74" s="908"/>
      <c r="E74" s="908"/>
      <c r="F74" s="908"/>
      <c r="G74" s="908"/>
      <c r="H74" s="908"/>
      <c r="I74" s="908"/>
      <c r="J74" s="908"/>
      <c r="K74" s="152"/>
      <c r="L74" s="141"/>
      <c r="M74" s="141"/>
      <c r="N74" s="141"/>
      <c r="O74" s="141"/>
      <c r="P74" s="141"/>
      <c r="Q74" s="141"/>
      <c r="R74" s="141"/>
      <c r="S74" s="141"/>
      <c r="T74" s="141"/>
      <c r="U74" s="141"/>
      <c r="V74" s="141"/>
      <c r="W74" s="141"/>
      <c r="X74" s="141"/>
      <c r="Y74" s="141"/>
      <c r="Z74" s="141"/>
      <c r="AA74" s="141"/>
      <c r="AB74" s="13"/>
      <c r="AC74" s="13"/>
      <c r="AD74" s="13"/>
      <c r="AE74" s="13"/>
      <c r="AF74" s="13"/>
      <c r="AG74" s="13"/>
      <c r="AH74" s="13"/>
      <c r="AI74" s="13"/>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row>
    <row r="75" spans="1:69" x14ac:dyDescent="0.25">
      <c r="A75" s="143"/>
      <c r="B75" s="145"/>
      <c r="C75" s="908"/>
      <c r="D75" s="908"/>
      <c r="E75" s="908"/>
      <c r="F75" s="908"/>
      <c r="G75" s="908"/>
      <c r="H75" s="908"/>
      <c r="I75" s="908"/>
      <c r="J75" s="908"/>
      <c r="K75" s="152"/>
      <c r="L75" s="29"/>
      <c r="M75" s="29"/>
      <c r="N75" s="29"/>
      <c r="O75" s="29"/>
      <c r="P75" s="29"/>
      <c r="Q75" s="29"/>
      <c r="R75" s="29"/>
      <c r="S75" s="29"/>
      <c r="T75" s="29"/>
      <c r="U75" s="29"/>
      <c r="V75" s="29"/>
      <c r="W75" s="29"/>
      <c r="X75" s="29"/>
      <c r="Y75" s="29"/>
      <c r="Z75" s="29"/>
      <c r="AA75" s="29"/>
      <c r="AB75" s="12"/>
      <c r="AC75" s="12"/>
      <c r="AD75" s="12"/>
      <c r="AE75" s="12"/>
      <c r="AF75" s="12"/>
      <c r="AG75" s="12"/>
      <c r="AH75" s="12"/>
      <c r="AI75" s="12"/>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row>
    <row r="76" spans="1:69" ht="18.75" x14ac:dyDescent="0.3">
      <c r="A76" s="147">
        <v>6</v>
      </c>
      <c r="B76" s="1001" t="s">
        <v>198</v>
      </c>
      <c r="C76" s="1001"/>
      <c r="D76" s="1001"/>
      <c r="E76" s="1001"/>
      <c r="F76" s="1001"/>
      <c r="G76" s="1001"/>
      <c r="H76" s="1001"/>
      <c r="I76" s="1001"/>
      <c r="J76" s="1001"/>
      <c r="K76" s="153"/>
      <c r="L76" s="29"/>
      <c r="M76" s="29"/>
      <c r="N76" s="29"/>
      <c r="O76" s="29"/>
      <c r="P76" s="29"/>
      <c r="Q76" s="29"/>
      <c r="R76" s="29"/>
      <c r="S76" s="29"/>
      <c r="T76" s="29"/>
      <c r="U76" s="29"/>
      <c r="V76" s="29"/>
      <c r="W76" s="29"/>
      <c r="X76" s="29"/>
      <c r="Y76" s="29"/>
      <c r="Z76" s="29"/>
      <c r="AA76" s="29"/>
      <c r="AB76" s="12"/>
      <c r="AC76" s="12"/>
      <c r="AD76" s="12"/>
      <c r="AE76" s="12"/>
      <c r="AF76" s="12"/>
      <c r="AG76" s="12"/>
      <c r="AH76" s="12"/>
      <c r="AI76" s="12"/>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row>
    <row r="77" spans="1:69" x14ac:dyDescent="0.25">
      <c r="A77" s="143"/>
      <c r="B77" s="908" t="s">
        <v>804</v>
      </c>
      <c r="C77" s="908"/>
      <c r="D77" s="908"/>
      <c r="E77" s="908"/>
      <c r="F77" s="908"/>
      <c r="G77" s="908"/>
      <c r="H77" s="908"/>
      <c r="I77" s="908"/>
      <c r="J77" s="908"/>
      <c r="K77" s="152"/>
      <c r="L77" s="29"/>
      <c r="M77" s="29"/>
      <c r="N77" s="29"/>
      <c r="O77" s="29"/>
      <c r="P77" s="29"/>
      <c r="Q77" s="29"/>
      <c r="R77" s="29"/>
      <c r="S77" s="29"/>
      <c r="T77" s="29"/>
      <c r="U77" s="29"/>
      <c r="V77" s="29"/>
      <c r="W77" s="29"/>
      <c r="X77" s="29"/>
      <c r="Y77" s="29"/>
      <c r="Z77" s="29"/>
      <c r="AA77" s="29"/>
      <c r="AB77" s="12"/>
      <c r="AC77" s="12"/>
      <c r="AD77" s="12"/>
      <c r="AE77" s="12"/>
      <c r="AF77" s="12"/>
      <c r="AG77" s="12"/>
      <c r="AH77" s="12"/>
      <c r="AI77" s="12"/>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row>
    <row r="78" spans="1:69" s="4" customFormat="1" ht="18.75" customHeight="1" x14ac:dyDescent="0.3">
      <c r="A78" s="143"/>
      <c r="B78" s="908" t="s">
        <v>805</v>
      </c>
      <c r="C78" s="908"/>
      <c r="D78" s="908"/>
      <c r="E78" s="908"/>
      <c r="F78" s="908"/>
      <c r="G78" s="908"/>
      <c r="H78" s="908"/>
      <c r="I78" s="908"/>
      <c r="J78" s="908"/>
      <c r="K78" s="152"/>
      <c r="L78" s="141"/>
      <c r="M78" s="141"/>
      <c r="N78" s="141"/>
      <c r="O78" s="141"/>
      <c r="P78" s="141"/>
      <c r="Q78" s="141"/>
      <c r="R78" s="141"/>
      <c r="S78" s="141"/>
      <c r="T78" s="141"/>
      <c r="U78" s="141"/>
      <c r="V78" s="141"/>
      <c r="W78" s="141"/>
      <c r="X78" s="141"/>
      <c r="Y78" s="141"/>
      <c r="Z78" s="141"/>
      <c r="AA78" s="141"/>
      <c r="AB78" s="13"/>
      <c r="AC78" s="13"/>
      <c r="AD78" s="13"/>
      <c r="AE78" s="13"/>
      <c r="AF78" s="13"/>
      <c r="AG78" s="13"/>
      <c r="AH78" s="13"/>
      <c r="AI78" s="13"/>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x14ac:dyDescent="0.25">
      <c r="A79" s="143"/>
      <c r="B79" s="908" t="s">
        <v>806</v>
      </c>
      <c r="C79" s="908"/>
      <c r="D79" s="908"/>
      <c r="E79" s="908"/>
      <c r="F79" s="908"/>
      <c r="G79" s="908"/>
      <c r="H79" s="908"/>
      <c r="I79" s="908"/>
      <c r="J79" s="908"/>
      <c r="K79" s="152"/>
      <c r="L79" s="29"/>
      <c r="M79" s="29"/>
      <c r="N79" s="29"/>
      <c r="O79" s="29"/>
      <c r="P79" s="29"/>
      <c r="Q79" s="29"/>
      <c r="R79" s="29"/>
      <c r="S79" s="29"/>
      <c r="T79" s="29"/>
      <c r="U79" s="29"/>
      <c r="V79" s="29"/>
      <c r="W79" s="29"/>
      <c r="X79" s="29"/>
      <c r="Y79" s="29"/>
      <c r="Z79" s="29"/>
      <c r="AA79" s="29"/>
      <c r="AB79" s="12"/>
      <c r="AC79" s="12"/>
      <c r="AD79" s="12"/>
      <c r="AE79" s="12"/>
      <c r="AF79" s="12"/>
      <c r="AG79" s="12"/>
      <c r="AH79" s="12"/>
      <c r="AI79" s="12"/>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row>
    <row r="80" spans="1:69" ht="18.75" x14ac:dyDescent="0.3">
      <c r="A80" s="147">
        <v>7</v>
      </c>
      <c r="B80" s="1001" t="s">
        <v>242</v>
      </c>
      <c r="C80" s="1001"/>
      <c r="D80" s="1001"/>
      <c r="E80" s="1001"/>
      <c r="F80" s="1001"/>
      <c r="G80" s="1001"/>
      <c r="H80" s="1001"/>
      <c r="I80" s="1001"/>
      <c r="J80" s="1001"/>
      <c r="K80" s="153"/>
      <c r="L80" s="29"/>
      <c r="M80" s="29"/>
      <c r="N80" s="29"/>
      <c r="O80" s="29"/>
      <c r="P80" s="29"/>
      <c r="Q80" s="29"/>
      <c r="R80" s="29"/>
      <c r="S80" s="29"/>
      <c r="T80" s="29"/>
      <c r="U80" s="29"/>
      <c r="V80" s="29"/>
      <c r="W80" s="29"/>
      <c r="X80" s="29"/>
      <c r="Y80" s="29"/>
      <c r="Z80" s="29"/>
      <c r="AA80" s="29"/>
      <c r="AB80" s="12"/>
      <c r="AC80" s="12"/>
      <c r="AD80" s="12"/>
      <c r="AE80" s="12"/>
      <c r="AF80" s="12"/>
      <c r="AG80" s="12"/>
      <c r="AH80" s="12"/>
      <c r="AI80" s="12"/>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row>
    <row r="81" spans="1:69" x14ac:dyDescent="0.25">
      <c r="A81" s="143"/>
      <c r="B81" s="908" t="s">
        <v>244</v>
      </c>
      <c r="C81" s="908"/>
      <c r="D81" s="908"/>
      <c r="E81" s="908"/>
      <c r="F81" s="908"/>
      <c r="G81" s="908"/>
      <c r="H81" s="908"/>
      <c r="I81" s="908"/>
      <c r="J81" s="908"/>
      <c r="K81" s="152"/>
      <c r="L81" s="29"/>
      <c r="M81" s="29"/>
      <c r="N81" s="29"/>
      <c r="O81" s="29"/>
      <c r="P81" s="29"/>
      <c r="Q81" s="29"/>
      <c r="R81" s="29"/>
      <c r="S81" s="29"/>
      <c r="T81" s="29"/>
      <c r="U81" s="29"/>
      <c r="V81" s="29"/>
      <c r="W81" s="29"/>
      <c r="X81" s="29"/>
      <c r="Y81" s="29"/>
      <c r="Z81" s="29"/>
      <c r="AA81" s="29"/>
      <c r="AB81" s="12"/>
      <c r="AC81" s="12"/>
      <c r="AD81" s="12"/>
      <c r="AE81" s="12"/>
      <c r="AF81" s="12"/>
      <c r="AG81" s="12"/>
      <c r="AH81" s="12"/>
      <c r="AI81" s="12"/>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x14ac:dyDescent="0.25">
      <c r="A82" s="143"/>
      <c r="B82" s="908" t="s">
        <v>807</v>
      </c>
      <c r="C82" s="908"/>
      <c r="D82" s="908"/>
      <c r="E82" s="908"/>
      <c r="F82" s="908"/>
      <c r="G82" s="908"/>
      <c r="H82" s="908"/>
      <c r="I82" s="908"/>
      <c r="J82" s="908"/>
      <c r="K82" s="152"/>
      <c r="L82" s="29"/>
      <c r="M82" s="29"/>
      <c r="N82" s="29"/>
      <c r="O82" s="29"/>
      <c r="P82" s="29"/>
      <c r="Q82" s="29"/>
      <c r="R82" s="29"/>
      <c r="S82" s="29"/>
      <c r="T82" s="29"/>
      <c r="U82" s="29"/>
      <c r="V82" s="29"/>
      <c r="W82" s="29"/>
      <c r="X82" s="29"/>
      <c r="Y82" s="29"/>
      <c r="Z82" s="29"/>
      <c r="AA82" s="29"/>
      <c r="AB82" s="12"/>
      <c r="AC82" s="12"/>
      <c r="AD82" s="12"/>
      <c r="AE82" s="12"/>
      <c r="AF82" s="12"/>
      <c r="AG82" s="12"/>
      <c r="AH82" s="12"/>
      <c r="AI82" s="12"/>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row>
    <row r="83" spans="1:69" ht="18.75" customHeight="1" x14ac:dyDescent="0.25">
      <c r="A83" s="143"/>
      <c r="B83" s="908" t="s">
        <v>808</v>
      </c>
      <c r="C83" s="908"/>
      <c r="D83" s="908"/>
      <c r="E83" s="908"/>
      <c r="F83" s="908"/>
      <c r="G83" s="908"/>
      <c r="H83" s="908"/>
      <c r="I83" s="908"/>
      <c r="J83" s="908"/>
      <c r="K83" s="152"/>
      <c r="L83" s="29"/>
      <c r="M83" s="29"/>
      <c r="N83" s="29"/>
      <c r="O83" s="29"/>
      <c r="P83" s="29"/>
      <c r="Q83" s="29"/>
      <c r="R83" s="29"/>
      <c r="S83" s="29"/>
      <c r="T83" s="29"/>
      <c r="U83" s="29"/>
      <c r="V83" s="29"/>
      <c r="W83" s="29"/>
      <c r="X83" s="29"/>
      <c r="Y83" s="29"/>
      <c r="Z83" s="29"/>
      <c r="AA83" s="29"/>
      <c r="AB83" s="12"/>
      <c r="AC83" s="12"/>
      <c r="AD83" s="12"/>
      <c r="AE83" s="12"/>
      <c r="AF83" s="12"/>
      <c r="AG83" s="12"/>
      <c r="AH83" s="12"/>
      <c r="AI83" s="12"/>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row>
    <row r="84" spans="1:69" x14ac:dyDescent="0.25">
      <c r="A84" s="143"/>
      <c r="B84" s="908" t="s">
        <v>809</v>
      </c>
      <c r="C84" s="908"/>
      <c r="D84" s="908"/>
      <c r="E84" s="908"/>
      <c r="F84" s="908"/>
      <c r="G84" s="908"/>
      <c r="H84" s="908"/>
      <c r="I84" s="908"/>
      <c r="J84" s="908"/>
      <c r="K84" s="152"/>
      <c r="L84" s="29"/>
      <c r="M84" s="29"/>
      <c r="N84" s="29"/>
      <c r="O84" s="29"/>
      <c r="P84" s="29"/>
      <c r="Q84" s="29"/>
      <c r="R84" s="29"/>
      <c r="S84" s="29"/>
      <c r="T84" s="29"/>
      <c r="U84" s="29"/>
      <c r="V84" s="29"/>
      <c r="W84" s="29"/>
      <c r="X84" s="29"/>
      <c r="Y84" s="29"/>
      <c r="Z84" s="29"/>
      <c r="AA84" s="29"/>
      <c r="AB84" s="12"/>
      <c r="AC84" s="12"/>
      <c r="AD84" s="12"/>
      <c r="AE84" s="12"/>
      <c r="AF84" s="12"/>
      <c r="AG84" s="12"/>
      <c r="AH84" s="12"/>
      <c r="AI84" s="12"/>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row>
    <row r="85" spans="1:69" ht="15.75" x14ac:dyDescent="0.25">
      <c r="A85" s="151">
        <v>8</v>
      </c>
      <c r="B85" s="1001" t="s">
        <v>359</v>
      </c>
      <c r="C85" s="1001"/>
      <c r="D85" s="1001"/>
      <c r="E85" s="1001"/>
      <c r="F85" s="1001"/>
      <c r="G85" s="1001"/>
      <c r="H85" s="1001"/>
      <c r="I85" s="1001"/>
      <c r="J85" s="1001"/>
      <c r="K85" s="152"/>
      <c r="L85" s="29"/>
      <c r="M85" s="29"/>
      <c r="N85" s="29"/>
      <c r="O85" s="29"/>
      <c r="P85" s="29"/>
      <c r="Q85" s="29"/>
      <c r="R85" s="29"/>
      <c r="S85" s="29"/>
      <c r="T85" s="29"/>
      <c r="U85" s="29"/>
      <c r="V85" s="29"/>
      <c r="W85" s="29"/>
      <c r="X85" s="29"/>
      <c r="Y85" s="29"/>
      <c r="Z85" s="29"/>
      <c r="AA85" s="29"/>
      <c r="AB85" s="12"/>
      <c r="AC85" s="12"/>
      <c r="AD85" s="12"/>
      <c r="AE85" s="12"/>
      <c r="AF85" s="12"/>
      <c r="AG85" s="12"/>
      <c r="AH85" s="12"/>
      <c r="AI85" s="12"/>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row>
    <row r="86" spans="1:69" x14ac:dyDescent="0.25">
      <c r="A86" s="143"/>
      <c r="B86" s="908" t="s">
        <v>360</v>
      </c>
      <c r="C86" s="908"/>
      <c r="D86" s="908"/>
      <c r="E86" s="908"/>
      <c r="F86" s="908"/>
      <c r="G86" s="908"/>
      <c r="H86" s="908"/>
      <c r="I86" s="908"/>
      <c r="J86" s="908"/>
      <c r="K86" s="152"/>
      <c r="L86" s="29"/>
      <c r="M86" s="29"/>
      <c r="N86" s="29"/>
      <c r="O86" s="29"/>
      <c r="P86" s="29"/>
      <c r="Q86" s="29"/>
      <c r="R86" s="29"/>
      <c r="S86" s="29"/>
      <c r="T86" s="29"/>
      <c r="U86" s="29"/>
      <c r="V86" s="29"/>
      <c r="W86" s="29"/>
      <c r="X86" s="29"/>
      <c r="Y86" s="29"/>
      <c r="Z86" s="29"/>
      <c r="AA86" s="29"/>
      <c r="AB86" s="12"/>
      <c r="AC86" s="12"/>
      <c r="AD86" s="12"/>
      <c r="AE86" s="12"/>
      <c r="AF86" s="12"/>
      <c r="AG86" s="12"/>
      <c r="AH86" s="12"/>
      <c r="AI86" s="12"/>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row>
    <row r="87" spans="1:69" ht="18.75" customHeight="1" x14ac:dyDescent="0.25">
      <c r="A87" s="143"/>
      <c r="B87" s="908" t="s">
        <v>810</v>
      </c>
      <c r="C87" s="908"/>
      <c r="D87" s="908"/>
      <c r="E87" s="908"/>
      <c r="F87" s="908"/>
      <c r="G87" s="908"/>
      <c r="H87" s="908"/>
      <c r="I87" s="908"/>
      <c r="J87" s="908"/>
      <c r="K87" s="152"/>
      <c r="L87" s="29"/>
      <c r="M87" s="29"/>
      <c r="N87" s="29"/>
      <c r="O87" s="29"/>
      <c r="P87" s="29"/>
      <c r="Q87" s="29"/>
      <c r="R87" s="29"/>
      <c r="S87" s="29"/>
      <c r="T87" s="29"/>
      <c r="U87" s="29"/>
      <c r="V87" s="29"/>
      <c r="W87" s="29"/>
      <c r="X87" s="29"/>
      <c r="Y87" s="29"/>
      <c r="Z87" s="29"/>
      <c r="AA87" s="29"/>
      <c r="AB87" s="12"/>
      <c r="AC87" s="12"/>
      <c r="AD87" s="12"/>
      <c r="AE87" s="12"/>
      <c r="AF87" s="12"/>
      <c r="AG87" s="12"/>
      <c r="AH87" s="12"/>
      <c r="AI87" s="12"/>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row>
    <row r="88" spans="1:69" x14ac:dyDescent="0.25">
      <c r="A88" s="143"/>
      <c r="B88" s="908" t="s">
        <v>811</v>
      </c>
      <c r="C88" s="908"/>
      <c r="D88" s="908"/>
      <c r="E88" s="908"/>
      <c r="F88" s="908"/>
      <c r="G88" s="908"/>
      <c r="H88" s="908"/>
      <c r="I88" s="908"/>
      <c r="J88" s="908"/>
      <c r="K88" s="152"/>
      <c r="L88" s="29"/>
      <c r="M88" s="29"/>
      <c r="N88" s="29"/>
      <c r="O88" s="29"/>
      <c r="P88" s="29"/>
      <c r="Q88" s="29"/>
      <c r="R88" s="29"/>
      <c r="S88" s="29"/>
      <c r="T88" s="29"/>
      <c r="U88" s="29"/>
      <c r="V88" s="29"/>
      <c r="W88" s="29"/>
      <c r="X88" s="29"/>
      <c r="Y88" s="29"/>
      <c r="Z88" s="29"/>
      <c r="AA88" s="29"/>
      <c r="AB88" s="12"/>
      <c r="AC88" s="12"/>
      <c r="AD88" s="12"/>
      <c r="AE88" s="12"/>
      <c r="AF88" s="12"/>
      <c r="AG88" s="12"/>
      <c r="AH88" s="12"/>
      <c r="AI88" s="12"/>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row>
    <row r="89" spans="1:69" ht="15.75" x14ac:dyDescent="0.25">
      <c r="A89" s="147">
        <v>9</v>
      </c>
      <c r="B89" s="1001" t="s">
        <v>243</v>
      </c>
      <c r="C89" s="1001"/>
      <c r="D89" s="1001"/>
      <c r="E89" s="1001"/>
      <c r="F89" s="1001"/>
      <c r="G89" s="1001"/>
      <c r="H89" s="1001"/>
      <c r="I89" s="1001"/>
      <c r="J89" s="1001"/>
      <c r="K89" s="152"/>
      <c r="L89" s="29"/>
      <c r="M89" s="29"/>
      <c r="N89" s="29"/>
      <c r="O89" s="29"/>
      <c r="P89" s="29"/>
      <c r="Q89" s="29"/>
      <c r="R89" s="29"/>
      <c r="S89" s="29"/>
      <c r="T89" s="29"/>
      <c r="U89" s="29"/>
      <c r="V89" s="29"/>
      <c r="W89" s="29"/>
      <c r="X89" s="29"/>
      <c r="Y89" s="29"/>
      <c r="Z89" s="29"/>
      <c r="AA89" s="29"/>
      <c r="AB89" s="12"/>
      <c r="AC89" s="12"/>
      <c r="AD89" s="12"/>
      <c r="AE89" s="12"/>
      <c r="AF89" s="12"/>
      <c r="AG89" s="12"/>
      <c r="AH89" s="12"/>
      <c r="AI89" s="12"/>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row>
    <row r="90" spans="1:69" x14ac:dyDescent="0.25">
      <c r="A90" s="143"/>
      <c r="B90" s="908" t="s">
        <v>245</v>
      </c>
      <c r="C90" s="908"/>
      <c r="D90" s="908"/>
      <c r="E90" s="908"/>
      <c r="F90" s="908"/>
      <c r="G90" s="908"/>
      <c r="H90" s="908"/>
      <c r="I90" s="908"/>
      <c r="J90" s="908"/>
      <c r="K90" s="152"/>
      <c r="L90" s="29"/>
      <c r="M90" s="29"/>
      <c r="N90" s="29"/>
      <c r="O90" s="29"/>
      <c r="P90" s="29"/>
      <c r="Q90" s="29"/>
      <c r="R90" s="29"/>
      <c r="S90" s="29"/>
      <c r="T90" s="29"/>
      <c r="U90" s="29"/>
      <c r="V90" s="29"/>
      <c r="W90" s="29"/>
      <c r="X90" s="29"/>
      <c r="Y90" s="29"/>
      <c r="Z90" s="29"/>
      <c r="AA90" s="29"/>
      <c r="AB90" s="12"/>
      <c r="AC90" s="12"/>
      <c r="AD90" s="12"/>
      <c r="AE90" s="12"/>
      <c r="AF90" s="12"/>
      <c r="AG90" s="12"/>
      <c r="AH90" s="12"/>
      <c r="AI90" s="12"/>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row>
    <row r="91" spans="1:69" s="4" customFormat="1" ht="18.75" x14ac:dyDescent="0.3">
      <c r="A91" s="143"/>
      <c r="B91" s="908" t="s">
        <v>812</v>
      </c>
      <c r="C91" s="908"/>
      <c r="D91" s="908"/>
      <c r="E91" s="908"/>
      <c r="F91" s="908"/>
      <c r="G91" s="908"/>
      <c r="H91" s="908"/>
      <c r="I91" s="908"/>
      <c r="J91" s="908"/>
      <c r="K91" s="152"/>
      <c r="L91" s="141"/>
      <c r="M91" s="141"/>
      <c r="N91" s="141"/>
      <c r="O91" s="141"/>
      <c r="P91" s="141"/>
      <c r="Q91" s="141"/>
      <c r="R91" s="141"/>
      <c r="S91" s="141"/>
      <c r="T91" s="141"/>
      <c r="U91" s="141"/>
      <c r="V91" s="141"/>
      <c r="W91" s="141"/>
      <c r="X91" s="141"/>
      <c r="Y91" s="141"/>
      <c r="Z91" s="141"/>
      <c r="AA91" s="141"/>
      <c r="AB91" s="13"/>
      <c r="AC91" s="13"/>
      <c r="AD91" s="13"/>
      <c r="AE91" s="13"/>
      <c r="AF91" s="13"/>
      <c r="AG91" s="13"/>
      <c r="AH91" s="13"/>
      <c r="AI91" s="13"/>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row>
    <row r="92" spans="1:69" x14ac:dyDescent="0.25">
      <c r="A92" s="143"/>
      <c r="B92" s="908" t="s">
        <v>813</v>
      </c>
      <c r="C92" s="908"/>
      <c r="D92" s="908"/>
      <c r="E92" s="908"/>
      <c r="F92" s="908"/>
      <c r="G92" s="908"/>
      <c r="H92" s="908"/>
      <c r="I92" s="908"/>
      <c r="J92" s="908"/>
      <c r="K92" s="152"/>
      <c r="L92" s="29"/>
      <c r="M92" s="29"/>
      <c r="N92" s="29"/>
      <c r="O92" s="29"/>
      <c r="P92" s="29"/>
      <c r="Q92" s="29"/>
      <c r="R92" s="29"/>
      <c r="S92" s="29"/>
      <c r="T92" s="29"/>
      <c r="U92" s="29"/>
      <c r="V92" s="29"/>
      <c r="W92" s="29"/>
      <c r="X92" s="29"/>
      <c r="Y92" s="29"/>
      <c r="Z92" s="29"/>
      <c r="AA92" s="29"/>
      <c r="AB92" s="12"/>
      <c r="AC92" s="12"/>
      <c r="AD92" s="12"/>
      <c r="AE92" s="12"/>
      <c r="AF92" s="12"/>
      <c r="AG92" s="12"/>
      <c r="AH92" s="12"/>
      <c r="AI92" s="12"/>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row>
    <row r="93" spans="1:69" ht="18.75" x14ac:dyDescent="0.3">
      <c r="A93" s="151">
        <v>10</v>
      </c>
      <c r="B93" s="1001" t="s">
        <v>129</v>
      </c>
      <c r="C93" s="1001"/>
      <c r="D93" s="1001"/>
      <c r="E93" s="1001"/>
      <c r="F93" s="1001"/>
      <c r="G93" s="1001"/>
      <c r="H93" s="1001"/>
      <c r="I93" s="1001"/>
      <c r="J93" s="1001"/>
      <c r="K93" s="153"/>
      <c r="L93" s="29"/>
      <c r="M93" s="29"/>
      <c r="N93" s="29"/>
      <c r="O93" s="29"/>
      <c r="P93" s="29"/>
      <c r="Q93" s="29"/>
      <c r="R93" s="29"/>
      <c r="S93" s="29"/>
      <c r="T93" s="29"/>
      <c r="U93" s="29"/>
      <c r="V93" s="29"/>
      <c r="W93" s="29"/>
      <c r="X93" s="29"/>
      <c r="Y93" s="29"/>
      <c r="Z93" s="29"/>
      <c r="AA93" s="29"/>
      <c r="AB93" s="12"/>
      <c r="AC93" s="12"/>
      <c r="AD93" s="12"/>
      <c r="AE93" s="12"/>
      <c r="AF93" s="12"/>
      <c r="AG93" s="12"/>
      <c r="AH93" s="12"/>
      <c r="AI93" s="12"/>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row>
    <row r="94" spans="1:69" x14ac:dyDescent="0.25">
      <c r="A94" s="143"/>
      <c r="B94" s="908" t="s">
        <v>814</v>
      </c>
      <c r="C94" s="908"/>
      <c r="D94" s="908"/>
      <c r="E94" s="908"/>
      <c r="F94" s="908"/>
      <c r="G94" s="908"/>
      <c r="H94" s="908"/>
      <c r="I94" s="908"/>
      <c r="J94" s="908"/>
      <c r="K94" s="152"/>
      <c r="L94" s="29"/>
      <c r="M94" s="29"/>
      <c r="N94" s="29"/>
      <c r="O94" s="29"/>
      <c r="P94" s="29"/>
      <c r="Q94" s="29"/>
      <c r="R94" s="29"/>
      <c r="S94" s="29"/>
      <c r="T94" s="29"/>
      <c r="U94" s="29"/>
      <c r="V94" s="29"/>
      <c r="W94" s="29"/>
      <c r="X94" s="29"/>
      <c r="Y94" s="29"/>
      <c r="Z94" s="29"/>
      <c r="AA94" s="29"/>
      <c r="AB94" s="12"/>
      <c r="AC94" s="12"/>
      <c r="AD94" s="12"/>
      <c r="AE94" s="12"/>
      <c r="AF94" s="12"/>
      <c r="AG94" s="12"/>
      <c r="AH94" s="12"/>
      <c r="AI94" s="12"/>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spans="1:69" x14ac:dyDescent="0.25">
      <c r="A95" s="143"/>
      <c r="B95" s="908" t="s">
        <v>816</v>
      </c>
      <c r="C95" s="908"/>
      <c r="D95" s="908"/>
      <c r="E95" s="908"/>
      <c r="F95" s="908"/>
      <c r="G95" s="908"/>
      <c r="H95" s="908"/>
      <c r="I95" s="908"/>
      <c r="J95" s="908"/>
      <c r="K95" s="152"/>
      <c r="L95" s="29"/>
      <c r="M95" s="29"/>
      <c r="N95" s="29"/>
      <c r="O95" s="29"/>
      <c r="P95" s="29"/>
      <c r="Q95" s="29"/>
      <c r="R95" s="29"/>
      <c r="S95" s="29"/>
      <c r="T95" s="29"/>
      <c r="U95" s="29"/>
      <c r="V95" s="29"/>
      <c r="W95" s="29"/>
      <c r="X95" s="29"/>
      <c r="Y95" s="29"/>
      <c r="Z95" s="29"/>
      <c r="AA95" s="29"/>
      <c r="AB95" s="12"/>
      <c r="AC95" s="12"/>
      <c r="AD95" s="12"/>
      <c r="AE95" s="12"/>
      <c r="AF95" s="12"/>
      <c r="AG95" s="12"/>
      <c r="AH95" s="12"/>
      <c r="AI95" s="12"/>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row>
    <row r="96" spans="1:69" x14ac:dyDescent="0.25">
      <c r="A96" s="143"/>
      <c r="B96" s="908" t="s">
        <v>815</v>
      </c>
      <c r="C96" s="908"/>
      <c r="D96" s="908"/>
      <c r="E96" s="908"/>
      <c r="F96" s="908"/>
      <c r="G96" s="908"/>
      <c r="H96" s="908"/>
      <c r="I96" s="908"/>
      <c r="J96" s="908"/>
      <c r="K96" s="152"/>
      <c r="L96" s="29"/>
      <c r="M96" s="29"/>
      <c r="N96" s="29"/>
      <c r="O96" s="29"/>
      <c r="P96" s="29"/>
      <c r="Q96" s="29"/>
      <c r="R96" s="29"/>
      <c r="S96" s="29"/>
      <c r="T96" s="29"/>
      <c r="U96" s="29"/>
      <c r="V96" s="29"/>
      <c r="W96" s="29"/>
      <c r="X96" s="29"/>
      <c r="Y96" s="29"/>
      <c r="Z96" s="29"/>
      <c r="AA96" s="29"/>
      <c r="AB96" s="12"/>
      <c r="AC96" s="12"/>
      <c r="AD96" s="12"/>
      <c r="AE96" s="12"/>
      <c r="AF96" s="12"/>
      <c r="AG96" s="12"/>
      <c r="AH96" s="12"/>
      <c r="AI96" s="12"/>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row>
    <row r="97" spans="1:69" x14ac:dyDescent="0.25">
      <c r="A97" s="143"/>
      <c r="B97" s="908" t="s">
        <v>817</v>
      </c>
      <c r="C97" s="908"/>
      <c r="D97" s="908"/>
      <c r="E97" s="908"/>
      <c r="F97" s="908"/>
      <c r="G97" s="908"/>
      <c r="H97" s="908"/>
      <c r="I97" s="908"/>
      <c r="J97" s="908"/>
      <c r="K97" s="152"/>
      <c r="L97" s="29"/>
      <c r="M97" s="29"/>
      <c r="N97" s="29"/>
      <c r="O97" s="29"/>
      <c r="P97" s="29"/>
      <c r="Q97" s="29"/>
      <c r="R97" s="29"/>
      <c r="S97" s="29"/>
      <c r="T97" s="29"/>
      <c r="U97" s="29"/>
      <c r="V97" s="29"/>
      <c r="W97" s="29"/>
      <c r="X97" s="29"/>
      <c r="Y97" s="29"/>
      <c r="Z97" s="29"/>
      <c r="AA97" s="29"/>
      <c r="AB97" s="12"/>
      <c r="AC97" s="12"/>
      <c r="AD97" s="12"/>
      <c r="AE97" s="12"/>
      <c r="AF97" s="12"/>
      <c r="AG97" s="12"/>
      <c r="AH97" s="12"/>
      <c r="AI97" s="12"/>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row>
    <row r="98" spans="1:69" x14ac:dyDescent="0.25">
      <c r="A98" s="143"/>
      <c r="B98" s="908" t="s">
        <v>130</v>
      </c>
      <c r="C98" s="908"/>
      <c r="D98" s="908"/>
      <c r="E98" s="908"/>
      <c r="F98" s="908"/>
      <c r="G98" s="908"/>
      <c r="H98" s="908"/>
      <c r="I98" s="908"/>
      <c r="J98" s="908"/>
      <c r="K98" s="152"/>
      <c r="L98" s="29"/>
      <c r="M98" s="29"/>
      <c r="N98" s="29"/>
      <c r="O98" s="29"/>
      <c r="P98" s="29"/>
      <c r="Q98" s="29"/>
      <c r="R98" s="29"/>
      <c r="S98" s="29"/>
      <c r="T98" s="29"/>
      <c r="U98" s="29"/>
      <c r="V98" s="29"/>
      <c r="W98" s="29"/>
      <c r="X98" s="29"/>
      <c r="Y98" s="29"/>
      <c r="Z98" s="29"/>
      <c r="AA98" s="29"/>
      <c r="AB98" s="12"/>
      <c r="AC98" s="12"/>
      <c r="AD98" s="12"/>
      <c r="AE98" s="12"/>
      <c r="AF98" s="12"/>
      <c r="AG98" s="12"/>
      <c r="AH98" s="12"/>
      <c r="AI98" s="12"/>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row>
    <row r="99" spans="1:69" x14ac:dyDescent="0.25">
      <c r="A99" s="143"/>
      <c r="B99" s="908" t="s">
        <v>199</v>
      </c>
      <c r="C99" s="908"/>
      <c r="D99" s="908"/>
      <c r="E99" s="908"/>
      <c r="F99" s="908"/>
      <c r="G99" s="908"/>
      <c r="H99" s="908"/>
      <c r="I99" s="908"/>
      <c r="J99" s="908"/>
      <c r="K99" s="152"/>
      <c r="L99" s="29"/>
      <c r="M99" s="29"/>
      <c r="N99" s="29"/>
      <c r="O99" s="29"/>
      <c r="P99" s="29"/>
      <c r="Q99" s="29"/>
      <c r="R99" s="29"/>
      <c r="S99" s="29"/>
      <c r="T99" s="29"/>
      <c r="U99" s="29"/>
      <c r="V99" s="29"/>
      <c r="W99" s="29"/>
      <c r="X99" s="29"/>
      <c r="Y99" s="29"/>
      <c r="Z99" s="29"/>
      <c r="AA99" s="29"/>
      <c r="AB99" s="12"/>
      <c r="AC99" s="12"/>
      <c r="AD99" s="12"/>
      <c r="AE99" s="12"/>
      <c r="AF99" s="12"/>
      <c r="AG99" s="12"/>
      <c r="AH99" s="12"/>
      <c r="AI99" s="12"/>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row>
    <row r="100" spans="1:69" x14ac:dyDescent="0.25">
      <c r="A100" s="143"/>
      <c r="B100" s="908" t="s">
        <v>200</v>
      </c>
      <c r="C100" s="908"/>
      <c r="D100" s="908"/>
      <c r="E100" s="908"/>
      <c r="F100" s="908"/>
      <c r="G100" s="908"/>
      <c r="H100" s="908"/>
      <c r="I100" s="908"/>
      <c r="J100" s="908"/>
      <c r="K100" s="152"/>
      <c r="L100" s="29"/>
      <c r="M100" s="29"/>
      <c r="N100" s="29"/>
      <c r="O100" s="29"/>
      <c r="P100" s="29"/>
      <c r="Q100" s="29"/>
      <c r="R100" s="29"/>
      <c r="S100" s="29"/>
      <c r="T100" s="29"/>
      <c r="U100" s="29"/>
      <c r="V100" s="29"/>
      <c r="W100" s="29"/>
      <c r="X100" s="29"/>
      <c r="Y100" s="29"/>
      <c r="Z100" s="29"/>
      <c r="AA100" s="29"/>
      <c r="AB100" s="12"/>
      <c r="AC100" s="12"/>
      <c r="AD100" s="12"/>
      <c r="AE100" s="12"/>
      <c r="AF100" s="12"/>
      <c r="AG100" s="12"/>
      <c r="AH100" s="12"/>
      <c r="AI100" s="12"/>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row>
    <row r="101" spans="1:69" s="4" customFormat="1" ht="18.75" x14ac:dyDescent="0.3">
      <c r="A101" s="143"/>
      <c r="B101" s="908" t="s">
        <v>131</v>
      </c>
      <c r="C101" s="908"/>
      <c r="D101" s="908"/>
      <c r="E101" s="908"/>
      <c r="F101" s="908"/>
      <c r="G101" s="908"/>
      <c r="H101" s="908"/>
      <c r="I101" s="908"/>
      <c r="J101" s="908"/>
      <c r="K101" s="152"/>
      <c r="L101" s="141"/>
      <c r="M101" s="141"/>
      <c r="N101" s="141"/>
      <c r="O101" s="141"/>
      <c r="P101" s="141"/>
      <c r="Q101" s="141"/>
      <c r="R101" s="141"/>
      <c r="S101" s="141"/>
      <c r="T101" s="141"/>
      <c r="U101" s="141"/>
      <c r="V101" s="141"/>
      <c r="W101" s="141"/>
      <c r="X101" s="141"/>
      <c r="Y101" s="141"/>
      <c r="Z101" s="141"/>
      <c r="AA101" s="141"/>
      <c r="AB101" s="13"/>
      <c r="AC101" s="13"/>
      <c r="AD101" s="13"/>
      <c r="AE101" s="13"/>
      <c r="AF101" s="13"/>
      <c r="AG101" s="13"/>
      <c r="AH101" s="13"/>
      <c r="AI101" s="13"/>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row>
    <row r="102" spans="1:69" x14ac:dyDescent="0.25">
      <c r="A102" s="143"/>
      <c r="B102" s="908" t="s">
        <v>132</v>
      </c>
      <c r="C102" s="908"/>
      <c r="D102" s="908"/>
      <c r="E102" s="908"/>
      <c r="F102" s="908"/>
      <c r="G102" s="908"/>
      <c r="H102" s="908"/>
      <c r="I102" s="908"/>
      <c r="J102" s="908"/>
      <c r="K102" s="152"/>
      <c r="L102" s="29"/>
      <c r="M102" s="29"/>
      <c r="N102" s="29"/>
      <c r="O102" s="29"/>
      <c r="P102" s="29"/>
      <c r="Q102" s="29"/>
      <c r="R102" s="29"/>
      <c r="S102" s="29"/>
      <c r="T102" s="29"/>
      <c r="U102" s="29"/>
      <c r="V102" s="29"/>
      <c r="W102" s="29"/>
      <c r="X102" s="29"/>
      <c r="Y102" s="29"/>
      <c r="Z102" s="29"/>
      <c r="AA102" s="29"/>
      <c r="AB102" s="12"/>
      <c r="AC102" s="12"/>
      <c r="AD102" s="12"/>
      <c r="AE102" s="12"/>
      <c r="AF102" s="12"/>
      <c r="AG102" s="12"/>
      <c r="AH102" s="12"/>
      <c r="AI102" s="12"/>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row>
    <row r="103" spans="1:69" ht="18.75" x14ac:dyDescent="0.3">
      <c r="A103" s="147">
        <v>11</v>
      </c>
      <c r="B103" s="1001" t="s">
        <v>133</v>
      </c>
      <c r="C103" s="1001"/>
      <c r="D103" s="1001"/>
      <c r="E103" s="1001"/>
      <c r="F103" s="1001"/>
      <c r="G103" s="1001"/>
      <c r="H103" s="1001"/>
      <c r="I103" s="1001"/>
      <c r="J103" s="1001"/>
      <c r="K103" s="153"/>
      <c r="L103" s="29"/>
      <c r="M103" s="29"/>
      <c r="N103" s="29"/>
      <c r="O103" s="29"/>
      <c r="P103" s="29"/>
      <c r="Q103" s="29"/>
      <c r="R103" s="29"/>
      <c r="S103" s="29"/>
      <c r="T103" s="29"/>
      <c r="U103" s="29"/>
      <c r="V103" s="29"/>
      <c r="W103" s="29"/>
      <c r="X103" s="29"/>
      <c r="Y103" s="29"/>
      <c r="Z103" s="29"/>
      <c r="AA103" s="29"/>
      <c r="AB103" s="12"/>
      <c r="AC103" s="12"/>
      <c r="AD103" s="12"/>
      <c r="AE103" s="12"/>
      <c r="AF103" s="12"/>
      <c r="AG103" s="12"/>
      <c r="AH103" s="12"/>
      <c r="AI103" s="12"/>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row>
    <row r="104" spans="1:69" x14ac:dyDescent="0.25">
      <c r="A104" s="143"/>
      <c r="B104" s="908" t="s">
        <v>134</v>
      </c>
      <c r="C104" s="908"/>
      <c r="D104" s="908"/>
      <c r="E104" s="908"/>
      <c r="F104" s="908"/>
      <c r="G104" s="908"/>
      <c r="H104" s="908"/>
      <c r="I104" s="908"/>
      <c r="J104" s="908"/>
      <c r="K104" s="152"/>
      <c r="L104" s="29"/>
      <c r="M104" s="29"/>
      <c r="N104" s="29"/>
      <c r="O104" s="29"/>
      <c r="P104" s="29"/>
      <c r="Q104" s="29"/>
      <c r="R104" s="29"/>
      <c r="S104" s="29"/>
      <c r="T104" s="29"/>
      <c r="U104" s="29"/>
      <c r="V104" s="29"/>
      <c r="W104" s="29"/>
      <c r="X104" s="29"/>
      <c r="Y104" s="29"/>
      <c r="Z104" s="29"/>
      <c r="AA104" s="29"/>
      <c r="AB104" s="12"/>
      <c r="AC104" s="12"/>
      <c r="AD104" s="12"/>
      <c r="AE104" s="12"/>
      <c r="AF104" s="12"/>
      <c r="AG104" s="12"/>
      <c r="AH104" s="12"/>
      <c r="AI104" s="12"/>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row>
    <row r="105" spans="1:69" x14ac:dyDescent="0.25">
      <c r="A105" s="143"/>
      <c r="B105" s="908" t="s">
        <v>704</v>
      </c>
      <c r="C105" s="908"/>
      <c r="D105" s="908"/>
      <c r="E105" s="908"/>
      <c r="F105" s="908"/>
      <c r="G105" s="908"/>
      <c r="H105" s="908"/>
      <c r="I105" s="908"/>
      <c r="J105" s="908"/>
      <c r="K105" s="152"/>
      <c r="L105" s="29"/>
      <c r="M105" s="29"/>
      <c r="N105" s="29"/>
      <c r="O105" s="29"/>
      <c r="P105" s="29"/>
      <c r="Q105" s="29"/>
      <c r="R105" s="29"/>
      <c r="S105" s="29"/>
      <c r="T105" s="29"/>
      <c r="U105" s="29"/>
      <c r="V105" s="29"/>
      <c r="W105" s="29"/>
      <c r="X105" s="29"/>
      <c r="Y105" s="29"/>
      <c r="Z105" s="29"/>
      <c r="AA105" s="29"/>
      <c r="AB105" s="12"/>
      <c r="AC105" s="12"/>
      <c r="AD105" s="12"/>
      <c r="AE105" s="12"/>
      <c r="AF105" s="12"/>
      <c r="AG105" s="12"/>
      <c r="AH105" s="12"/>
      <c r="AI105" s="12"/>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row>
    <row r="106" spans="1:69" x14ac:dyDescent="0.25">
      <c r="A106" s="143"/>
      <c r="B106" s="908" t="s">
        <v>227</v>
      </c>
      <c r="C106" s="908"/>
      <c r="D106" s="908"/>
      <c r="E106" s="908"/>
      <c r="F106" s="908"/>
      <c r="G106" s="908"/>
      <c r="H106" s="908"/>
      <c r="I106" s="908"/>
      <c r="J106" s="908"/>
      <c r="K106" s="152"/>
      <c r="L106" s="29"/>
      <c r="M106" s="29"/>
      <c r="N106" s="29"/>
      <c r="O106" s="29"/>
      <c r="P106" s="29"/>
      <c r="Q106" s="29"/>
      <c r="R106" s="29"/>
      <c r="S106" s="29"/>
      <c r="T106" s="29"/>
      <c r="U106" s="29"/>
      <c r="V106" s="29"/>
      <c r="W106" s="29"/>
      <c r="X106" s="29"/>
      <c r="Y106" s="29"/>
      <c r="Z106" s="29"/>
      <c r="AA106" s="29"/>
      <c r="AB106" s="12"/>
      <c r="AC106" s="12"/>
      <c r="AD106" s="12"/>
      <c r="AE106" s="12"/>
      <c r="AF106" s="12"/>
      <c r="AG106" s="12"/>
      <c r="AH106" s="12"/>
      <c r="AI106" s="12"/>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row>
    <row r="107" spans="1:69" x14ac:dyDescent="0.25">
      <c r="A107" s="143"/>
      <c r="B107" s="908" t="s">
        <v>705</v>
      </c>
      <c r="C107" s="908"/>
      <c r="D107" s="908"/>
      <c r="E107" s="908"/>
      <c r="F107" s="908"/>
      <c r="G107" s="908"/>
      <c r="H107" s="908"/>
      <c r="I107" s="908"/>
      <c r="J107" s="908"/>
      <c r="K107" s="152"/>
      <c r="L107" s="29"/>
      <c r="M107" s="29"/>
      <c r="N107" s="29"/>
      <c r="O107" s="29"/>
      <c r="P107" s="29"/>
      <c r="Q107" s="29"/>
      <c r="R107" s="29"/>
      <c r="S107" s="29"/>
      <c r="T107" s="29"/>
      <c r="U107" s="29"/>
      <c r="V107" s="29"/>
      <c r="W107" s="29"/>
      <c r="X107" s="29"/>
      <c r="Y107" s="29"/>
      <c r="Z107" s="29"/>
      <c r="AA107" s="29"/>
      <c r="AB107" s="12"/>
      <c r="AC107" s="12"/>
      <c r="AD107" s="12"/>
      <c r="AE107" s="12"/>
      <c r="AF107" s="12"/>
      <c r="AG107" s="12"/>
      <c r="AH107" s="12"/>
      <c r="AI107" s="12"/>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row>
    <row r="108" spans="1:69" x14ac:dyDescent="0.25">
      <c r="A108" s="143"/>
      <c r="B108" s="908" t="s">
        <v>201</v>
      </c>
      <c r="C108" s="908"/>
      <c r="D108" s="908"/>
      <c r="E108" s="908"/>
      <c r="F108" s="908"/>
      <c r="G108" s="908"/>
      <c r="H108" s="908"/>
      <c r="I108" s="908"/>
      <c r="J108" s="908"/>
      <c r="K108" s="152"/>
      <c r="L108" s="29"/>
      <c r="M108" s="29"/>
      <c r="N108" s="29"/>
      <c r="O108" s="29"/>
      <c r="P108" s="29"/>
      <c r="Q108" s="29"/>
      <c r="R108" s="29"/>
      <c r="S108" s="29"/>
      <c r="T108" s="29"/>
      <c r="U108" s="29"/>
      <c r="V108" s="29"/>
      <c r="W108" s="29"/>
      <c r="X108" s="29"/>
      <c r="Y108" s="29"/>
      <c r="Z108" s="29"/>
      <c r="AA108" s="29"/>
      <c r="AB108" s="12"/>
      <c r="AC108" s="12"/>
      <c r="AD108" s="12"/>
      <c r="AE108" s="12"/>
      <c r="AF108" s="12"/>
      <c r="AG108" s="12"/>
      <c r="AH108" s="12"/>
      <c r="AI108" s="12"/>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row>
    <row r="109" spans="1:69" x14ac:dyDescent="0.25">
      <c r="A109" s="143"/>
      <c r="B109" s="908" t="s">
        <v>228</v>
      </c>
      <c r="C109" s="908"/>
      <c r="D109" s="908"/>
      <c r="E109" s="908"/>
      <c r="F109" s="908"/>
      <c r="G109" s="908"/>
      <c r="H109" s="908"/>
      <c r="I109" s="908"/>
      <c r="J109" s="908"/>
      <c r="K109" s="152"/>
      <c r="L109" s="29"/>
      <c r="M109" s="29"/>
      <c r="N109" s="29"/>
      <c r="O109" s="29"/>
      <c r="P109" s="29"/>
      <c r="Q109" s="29"/>
      <c r="R109" s="29"/>
      <c r="S109" s="29"/>
      <c r="T109" s="29"/>
      <c r="U109" s="29"/>
      <c r="V109" s="29"/>
      <c r="W109" s="29"/>
      <c r="X109" s="29"/>
      <c r="Y109" s="29"/>
      <c r="Z109" s="29"/>
      <c r="AA109" s="29"/>
      <c r="AB109" s="12"/>
      <c r="AC109" s="12"/>
      <c r="AD109" s="12"/>
      <c r="AE109" s="12"/>
      <c r="AF109" s="12"/>
      <c r="AG109" s="12"/>
      <c r="AH109" s="12"/>
      <c r="AI109" s="12"/>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row>
    <row r="110" spans="1:69" x14ac:dyDescent="0.25">
      <c r="A110" s="143"/>
      <c r="B110" s="908" t="s">
        <v>706</v>
      </c>
      <c r="C110" s="908"/>
      <c r="D110" s="908"/>
      <c r="E110" s="908"/>
      <c r="F110" s="908"/>
      <c r="G110" s="908"/>
      <c r="H110" s="908"/>
      <c r="I110" s="908"/>
      <c r="J110" s="908"/>
      <c r="K110" s="152"/>
      <c r="L110" s="29"/>
      <c r="M110" s="29"/>
      <c r="N110" s="29"/>
      <c r="O110" s="29"/>
      <c r="P110" s="29"/>
      <c r="Q110" s="29"/>
      <c r="R110" s="29"/>
      <c r="S110" s="29"/>
      <c r="T110" s="29"/>
      <c r="U110" s="29"/>
      <c r="V110" s="29"/>
      <c r="W110" s="29"/>
      <c r="X110" s="29"/>
      <c r="Y110" s="29"/>
      <c r="Z110" s="29"/>
      <c r="AA110" s="29"/>
      <c r="AB110" s="12"/>
      <c r="AC110" s="12"/>
      <c r="AD110" s="12"/>
      <c r="AE110" s="12"/>
      <c r="AF110" s="12"/>
      <c r="AG110" s="12"/>
      <c r="AH110" s="12"/>
      <c r="AI110" s="12"/>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row>
    <row r="111" spans="1:69" x14ac:dyDescent="0.25">
      <c r="A111" s="143"/>
      <c r="B111" s="908" t="s">
        <v>229</v>
      </c>
      <c r="C111" s="908"/>
      <c r="D111" s="908"/>
      <c r="E111" s="908"/>
      <c r="F111" s="908"/>
      <c r="G111" s="908"/>
      <c r="H111" s="908"/>
      <c r="I111" s="908"/>
      <c r="J111" s="908"/>
      <c r="K111" s="152"/>
      <c r="L111" s="29"/>
      <c r="M111" s="29"/>
      <c r="N111" s="29"/>
      <c r="O111" s="29"/>
      <c r="P111" s="29"/>
      <c r="Q111" s="29"/>
      <c r="R111" s="29"/>
      <c r="S111" s="29"/>
      <c r="T111" s="29"/>
      <c r="U111" s="29"/>
      <c r="V111" s="29"/>
      <c r="W111" s="29"/>
      <c r="X111" s="29"/>
      <c r="Y111" s="29"/>
      <c r="Z111" s="29"/>
      <c r="AA111" s="29"/>
      <c r="AB111" s="12"/>
      <c r="AC111" s="12"/>
      <c r="AD111" s="12"/>
      <c r="AE111" s="12"/>
      <c r="AF111" s="12"/>
      <c r="AG111" s="12"/>
      <c r="AH111" s="12"/>
      <c r="AI111" s="12"/>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row>
    <row r="112" spans="1:69" x14ac:dyDescent="0.25">
      <c r="A112" s="143"/>
      <c r="B112" s="908" t="s">
        <v>818</v>
      </c>
      <c r="C112" s="908"/>
      <c r="D112" s="908"/>
      <c r="E112" s="908"/>
      <c r="F112" s="908"/>
      <c r="G112" s="908"/>
      <c r="H112" s="908"/>
      <c r="I112" s="908"/>
      <c r="J112" s="908"/>
      <c r="K112" s="152"/>
      <c r="L112" s="29"/>
      <c r="M112" s="29"/>
      <c r="N112" s="29"/>
      <c r="O112" s="29"/>
      <c r="P112" s="29"/>
      <c r="Q112" s="29"/>
      <c r="R112" s="29"/>
      <c r="S112" s="29"/>
      <c r="T112" s="29"/>
      <c r="U112" s="29"/>
      <c r="V112" s="29"/>
      <c r="W112" s="29"/>
      <c r="X112" s="29"/>
      <c r="Y112" s="29"/>
      <c r="Z112" s="29"/>
      <c r="AA112" s="29"/>
      <c r="AB112" s="12"/>
      <c r="AC112" s="12"/>
      <c r="AD112" s="12"/>
      <c r="AE112" s="12"/>
      <c r="AF112" s="12"/>
      <c r="AG112" s="12"/>
      <c r="AH112" s="12"/>
      <c r="AI112" s="12"/>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row>
    <row r="113" spans="1:69" s="4" customFormat="1" ht="18.75" x14ac:dyDescent="0.3">
      <c r="A113" s="143"/>
      <c r="B113" s="908" t="s">
        <v>819</v>
      </c>
      <c r="C113" s="908"/>
      <c r="D113" s="908"/>
      <c r="E113" s="908"/>
      <c r="F113" s="908"/>
      <c r="G113" s="908"/>
      <c r="H113" s="908"/>
      <c r="I113" s="908"/>
      <c r="J113" s="908"/>
      <c r="K113" s="152"/>
      <c r="L113" s="141"/>
      <c r="M113" s="141"/>
      <c r="N113" s="141"/>
      <c r="O113" s="141"/>
      <c r="P113" s="141"/>
      <c r="Q113" s="141"/>
      <c r="R113" s="141"/>
      <c r="S113" s="141"/>
      <c r="T113" s="141"/>
      <c r="U113" s="141"/>
      <c r="V113" s="141"/>
      <c r="W113" s="141"/>
      <c r="X113" s="141"/>
      <c r="Y113" s="141"/>
      <c r="Z113" s="141"/>
      <c r="AA113" s="141"/>
      <c r="AB113" s="13"/>
      <c r="AC113" s="13"/>
      <c r="AD113" s="13"/>
      <c r="AE113" s="13"/>
      <c r="AF113" s="13"/>
      <c r="AG113" s="13"/>
      <c r="AH113" s="13"/>
      <c r="AI113" s="13"/>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row>
    <row r="114" spans="1:69" x14ac:dyDescent="0.25">
      <c r="A114" s="143"/>
      <c r="B114" s="908" t="s">
        <v>820</v>
      </c>
      <c r="C114" s="908"/>
      <c r="D114" s="908"/>
      <c r="E114" s="908"/>
      <c r="F114" s="908"/>
      <c r="G114" s="908"/>
      <c r="H114" s="908"/>
      <c r="I114" s="908"/>
      <c r="J114" s="908"/>
      <c r="K114" s="152"/>
      <c r="L114" s="29"/>
      <c r="M114" s="29"/>
      <c r="N114" s="29"/>
      <c r="O114" s="29"/>
      <c r="P114" s="29"/>
      <c r="Q114" s="29"/>
      <c r="R114" s="29"/>
      <c r="S114" s="29"/>
      <c r="T114" s="29"/>
      <c r="U114" s="29"/>
      <c r="V114" s="29"/>
      <c r="W114" s="29"/>
      <c r="X114" s="29"/>
      <c r="Y114" s="29"/>
      <c r="Z114" s="29"/>
      <c r="AA114" s="29"/>
      <c r="AB114" s="12"/>
      <c r="AC114" s="12"/>
      <c r="AD114" s="12"/>
      <c r="AE114" s="12"/>
      <c r="AF114" s="12"/>
      <c r="AG114" s="12"/>
      <c r="AH114" s="12"/>
      <c r="AI114" s="12"/>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row>
    <row r="115" spans="1:69" ht="18.75" x14ac:dyDescent="0.3">
      <c r="A115" s="147">
        <v>12</v>
      </c>
      <c r="B115" s="1001" t="s">
        <v>137</v>
      </c>
      <c r="C115" s="1001"/>
      <c r="D115" s="1001"/>
      <c r="E115" s="1001"/>
      <c r="F115" s="1001"/>
      <c r="G115" s="1001"/>
      <c r="H115" s="1001"/>
      <c r="I115" s="1001"/>
      <c r="J115" s="1001"/>
      <c r="K115" s="153"/>
      <c r="L115" s="29"/>
      <c r="M115" s="29"/>
      <c r="N115" s="29"/>
      <c r="O115" s="29"/>
      <c r="P115" s="29"/>
      <c r="Q115" s="29"/>
      <c r="R115" s="29"/>
      <c r="S115" s="29"/>
      <c r="T115" s="29"/>
      <c r="U115" s="29"/>
      <c r="V115" s="29"/>
      <c r="W115" s="29"/>
      <c r="X115" s="29"/>
      <c r="Y115" s="29"/>
      <c r="Z115" s="29"/>
      <c r="AA115" s="29"/>
      <c r="AB115" s="12"/>
      <c r="AC115" s="12"/>
      <c r="AD115" s="12"/>
      <c r="AE115" s="12"/>
      <c r="AF115" s="12"/>
      <c r="AG115" s="12"/>
      <c r="AH115" s="12"/>
      <c r="AI115" s="12"/>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row>
    <row r="116" spans="1:69" x14ac:dyDescent="0.25">
      <c r="A116" s="143"/>
      <c r="B116" s="908" t="s">
        <v>135</v>
      </c>
      <c r="C116" s="908"/>
      <c r="D116" s="908"/>
      <c r="E116" s="908"/>
      <c r="F116" s="908"/>
      <c r="G116" s="908"/>
      <c r="H116" s="908"/>
      <c r="I116" s="908"/>
      <c r="J116" s="908"/>
      <c r="K116" s="152"/>
      <c r="L116" s="29"/>
      <c r="M116" s="29"/>
      <c r="N116" s="29"/>
      <c r="O116" s="29"/>
      <c r="P116" s="29"/>
      <c r="Q116" s="29"/>
      <c r="R116" s="29"/>
      <c r="S116" s="29"/>
      <c r="T116" s="29"/>
      <c r="U116" s="29"/>
      <c r="V116" s="29"/>
      <c r="W116" s="29"/>
      <c r="X116" s="29"/>
      <c r="Y116" s="29"/>
      <c r="Z116" s="29"/>
      <c r="AA116" s="29"/>
      <c r="AB116" s="12"/>
      <c r="AC116" s="12"/>
      <c r="AD116" s="12"/>
      <c r="AE116" s="12"/>
      <c r="AF116" s="12"/>
      <c r="AG116" s="12"/>
      <c r="AH116" s="12"/>
      <c r="AI116" s="12"/>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row>
    <row r="117" spans="1:69" x14ac:dyDescent="0.25">
      <c r="A117" s="143"/>
      <c r="B117" s="908" t="s">
        <v>202</v>
      </c>
      <c r="C117" s="908"/>
      <c r="D117" s="908"/>
      <c r="E117" s="908"/>
      <c r="F117" s="908"/>
      <c r="G117" s="908"/>
      <c r="H117" s="908"/>
      <c r="I117" s="908"/>
      <c r="J117" s="908"/>
      <c r="K117" s="152"/>
      <c r="L117" s="29"/>
      <c r="M117" s="29"/>
      <c r="N117" s="29"/>
      <c r="O117" s="29"/>
      <c r="P117" s="29"/>
      <c r="Q117" s="29"/>
      <c r="R117" s="29"/>
      <c r="S117" s="29"/>
      <c r="T117" s="29"/>
      <c r="U117" s="29"/>
      <c r="V117" s="29"/>
      <c r="W117" s="29"/>
      <c r="X117" s="29"/>
      <c r="Y117" s="29"/>
      <c r="Z117" s="29"/>
      <c r="AA117" s="29"/>
      <c r="AB117" s="12"/>
      <c r="AC117" s="12"/>
      <c r="AD117" s="12"/>
      <c r="AE117" s="12"/>
      <c r="AF117" s="12"/>
      <c r="AG117" s="12"/>
      <c r="AH117" s="12"/>
      <c r="AI117" s="12"/>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row>
    <row r="118" spans="1:69" x14ac:dyDescent="0.25">
      <c r="A118" s="143"/>
      <c r="B118" s="908" t="s">
        <v>232</v>
      </c>
      <c r="C118" s="908"/>
      <c r="D118" s="908"/>
      <c r="E118" s="908"/>
      <c r="F118" s="908"/>
      <c r="G118" s="908"/>
      <c r="H118" s="908"/>
      <c r="I118" s="908"/>
      <c r="J118" s="908"/>
      <c r="K118" s="152"/>
      <c r="L118" s="29"/>
      <c r="M118" s="29"/>
      <c r="N118" s="29"/>
      <c r="O118" s="29"/>
      <c r="P118" s="29"/>
      <c r="Q118" s="29"/>
      <c r="R118" s="29"/>
      <c r="S118" s="29"/>
      <c r="T118" s="29"/>
      <c r="U118" s="29"/>
      <c r="V118" s="29"/>
      <c r="W118" s="29"/>
      <c r="X118" s="29"/>
      <c r="Y118" s="29"/>
      <c r="Z118" s="29"/>
      <c r="AA118" s="29"/>
      <c r="AB118" s="12"/>
      <c r="AC118" s="12"/>
      <c r="AD118" s="12"/>
      <c r="AE118" s="12"/>
      <c r="AF118" s="12"/>
      <c r="AG118" s="12"/>
      <c r="AH118" s="12"/>
      <c r="AI118" s="12"/>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row>
    <row r="119" spans="1:69" x14ac:dyDescent="0.25">
      <c r="A119" s="143"/>
      <c r="B119" s="908" t="s">
        <v>233</v>
      </c>
      <c r="C119" s="908"/>
      <c r="D119" s="908"/>
      <c r="E119" s="908"/>
      <c r="F119" s="908"/>
      <c r="G119" s="908"/>
      <c r="H119" s="908"/>
      <c r="I119" s="908"/>
      <c r="J119" s="908"/>
      <c r="K119" s="152"/>
      <c r="L119" s="29"/>
      <c r="M119" s="29"/>
      <c r="N119" s="29"/>
      <c r="O119" s="29"/>
      <c r="P119" s="29"/>
      <c r="Q119" s="29"/>
      <c r="R119" s="29"/>
      <c r="S119" s="29"/>
      <c r="T119" s="29"/>
      <c r="U119" s="29"/>
      <c r="V119" s="29"/>
      <c r="W119" s="29"/>
      <c r="X119" s="29"/>
      <c r="Y119" s="29"/>
      <c r="Z119" s="29"/>
      <c r="AA119" s="29"/>
      <c r="AB119" s="12"/>
      <c r="AC119" s="12"/>
      <c r="AD119" s="12"/>
      <c r="AE119" s="12"/>
      <c r="AF119" s="12"/>
      <c r="AG119" s="12"/>
      <c r="AH119" s="12"/>
      <c r="AI119" s="12"/>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row>
    <row r="120" spans="1:69" s="4" customFormat="1" ht="18.75" x14ac:dyDescent="0.3">
      <c r="A120" s="143"/>
      <c r="B120" s="908" t="s">
        <v>576</v>
      </c>
      <c r="C120" s="908"/>
      <c r="D120" s="908"/>
      <c r="E120" s="908"/>
      <c r="F120" s="908"/>
      <c r="G120" s="908"/>
      <c r="H120" s="908"/>
      <c r="I120" s="908"/>
      <c r="J120" s="908"/>
      <c r="K120" s="152"/>
      <c r="L120" s="141"/>
      <c r="M120" s="141"/>
      <c r="N120" s="141"/>
      <c r="O120" s="141"/>
      <c r="P120" s="141"/>
      <c r="Q120" s="141"/>
      <c r="R120" s="141"/>
      <c r="S120" s="141"/>
      <c r="T120" s="141"/>
      <c r="U120" s="141"/>
      <c r="V120" s="141"/>
      <c r="W120" s="141"/>
      <c r="X120" s="141"/>
      <c r="Y120" s="141"/>
      <c r="Z120" s="141"/>
      <c r="AA120" s="141"/>
      <c r="AB120" s="13"/>
      <c r="AC120" s="13"/>
      <c r="AD120" s="13"/>
      <c r="AE120" s="13"/>
      <c r="AF120" s="13"/>
      <c r="AG120" s="13"/>
      <c r="AH120" s="13"/>
      <c r="AI120" s="13"/>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row>
    <row r="121" spans="1:69" x14ac:dyDescent="0.25">
      <c r="A121" s="143"/>
      <c r="B121" s="908" t="s">
        <v>136</v>
      </c>
      <c r="C121" s="908"/>
      <c r="D121" s="908"/>
      <c r="E121" s="908"/>
      <c r="F121" s="908"/>
      <c r="G121" s="908"/>
      <c r="H121" s="908"/>
      <c r="I121" s="908"/>
      <c r="J121" s="908"/>
      <c r="K121" s="152"/>
      <c r="L121" s="29"/>
      <c r="M121" s="29"/>
      <c r="N121" s="29"/>
      <c r="O121" s="29"/>
      <c r="P121" s="29"/>
      <c r="Q121" s="29"/>
      <c r="R121" s="29"/>
      <c r="S121" s="29"/>
      <c r="T121" s="29"/>
      <c r="U121" s="29"/>
      <c r="V121" s="29"/>
      <c r="W121" s="29"/>
      <c r="X121" s="29"/>
      <c r="Y121" s="29"/>
      <c r="Z121" s="29"/>
      <c r="AA121" s="29"/>
      <c r="AB121" s="12"/>
      <c r="AC121" s="12"/>
      <c r="AD121" s="12"/>
      <c r="AE121" s="12"/>
      <c r="AF121" s="12"/>
      <c r="AG121" s="12"/>
      <c r="AH121" s="12"/>
      <c r="AI121" s="12"/>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row>
    <row r="122" spans="1:69" ht="18.75" x14ac:dyDescent="0.3">
      <c r="A122" s="147">
        <v>13</v>
      </c>
      <c r="B122" s="1001" t="s">
        <v>138</v>
      </c>
      <c r="C122" s="1001"/>
      <c r="D122" s="1001"/>
      <c r="E122" s="1001"/>
      <c r="F122" s="1001"/>
      <c r="G122" s="1001"/>
      <c r="H122" s="1001"/>
      <c r="I122" s="1001"/>
      <c r="J122" s="1001"/>
      <c r="K122" s="153"/>
      <c r="L122" s="29"/>
      <c r="M122" s="29"/>
      <c r="N122" s="29"/>
      <c r="O122" s="29"/>
      <c r="P122" s="29"/>
      <c r="Q122" s="29"/>
      <c r="R122" s="29"/>
      <c r="S122" s="29"/>
      <c r="T122" s="29"/>
      <c r="U122" s="29"/>
      <c r="V122" s="29"/>
      <c r="W122" s="29"/>
      <c r="X122" s="29"/>
      <c r="Y122" s="29"/>
      <c r="Z122" s="29"/>
      <c r="AA122" s="29"/>
      <c r="AB122" s="12"/>
      <c r="AC122" s="12"/>
      <c r="AD122" s="12"/>
      <c r="AE122" s="12"/>
      <c r="AF122" s="12"/>
      <c r="AG122" s="12"/>
      <c r="AH122" s="12"/>
      <c r="AI122" s="12"/>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row>
    <row r="123" spans="1:69" x14ac:dyDescent="0.25">
      <c r="A123" s="143"/>
      <c r="B123" s="908" t="s">
        <v>139</v>
      </c>
      <c r="C123" s="908"/>
      <c r="D123" s="908"/>
      <c r="E123" s="908"/>
      <c r="F123" s="908"/>
      <c r="G123" s="908"/>
      <c r="H123" s="908"/>
      <c r="I123" s="908"/>
      <c r="J123" s="908"/>
      <c r="K123" s="152"/>
      <c r="L123" s="29"/>
      <c r="M123" s="29"/>
      <c r="N123" s="29"/>
      <c r="O123" s="29"/>
      <c r="P123" s="29"/>
      <c r="Q123" s="29"/>
      <c r="R123" s="29"/>
      <c r="S123" s="29"/>
      <c r="T123" s="29"/>
      <c r="U123" s="29"/>
      <c r="V123" s="29"/>
      <c r="W123" s="29"/>
      <c r="X123" s="29"/>
      <c r="Y123" s="29"/>
      <c r="Z123" s="29"/>
      <c r="AA123" s="29"/>
      <c r="AB123" s="12"/>
      <c r="AC123" s="12"/>
      <c r="AD123" s="12"/>
      <c r="AE123" s="12"/>
      <c r="AF123" s="12"/>
      <c r="AG123" s="12"/>
      <c r="AH123" s="12"/>
      <c r="AI123" s="12"/>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row>
    <row r="124" spans="1:69" x14ac:dyDescent="0.25">
      <c r="A124" s="143"/>
      <c r="B124" s="908" t="s">
        <v>230</v>
      </c>
      <c r="C124" s="908"/>
      <c r="D124" s="908"/>
      <c r="E124" s="908"/>
      <c r="F124" s="908"/>
      <c r="G124" s="908"/>
      <c r="H124" s="908"/>
      <c r="I124" s="908"/>
      <c r="J124" s="908"/>
      <c r="K124" s="152"/>
      <c r="L124" s="29"/>
      <c r="M124" s="29"/>
      <c r="N124" s="29"/>
      <c r="O124" s="29"/>
      <c r="P124" s="29"/>
      <c r="Q124" s="29"/>
      <c r="R124" s="29"/>
      <c r="S124" s="29"/>
      <c r="T124" s="29"/>
      <c r="U124" s="29"/>
      <c r="V124" s="29"/>
      <c r="W124" s="29"/>
      <c r="X124" s="29"/>
      <c r="Y124" s="29"/>
      <c r="Z124" s="29"/>
      <c r="AA124" s="29"/>
      <c r="AB124" s="12"/>
      <c r="AC124" s="12"/>
      <c r="AD124" s="12"/>
      <c r="AE124" s="12"/>
      <c r="AF124" s="12"/>
      <c r="AG124" s="12"/>
      <c r="AH124" s="12"/>
      <c r="AI124" s="12"/>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row>
    <row r="125" spans="1:69" x14ac:dyDescent="0.25">
      <c r="A125" s="143"/>
      <c r="B125" s="908" t="s">
        <v>140</v>
      </c>
      <c r="C125" s="908"/>
      <c r="D125" s="908"/>
      <c r="E125" s="908"/>
      <c r="F125" s="908"/>
      <c r="G125" s="908"/>
      <c r="H125" s="908"/>
      <c r="I125" s="908"/>
      <c r="J125" s="908"/>
      <c r="K125" s="152"/>
      <c r="L125" s="29"/>
      <c r="M125" s="29"/>
      <c r="N125" s="29"/>
      <c r="O125" s="29"/>
      <c r="P125" s="29"/>
      <c r="Q125" s="29"/>
      <c r="R125" s="29"/>
      <c r="S125" s="29"/>
      <c r="T125" s="29"/>
      <c r="U125" s="29"/>
      <c r="V125" s="29"/>
      <c r="W125" s="29"/>
      <c r="X125" s="29"/>
      <c r="Y125" s="29"/>
      <c r="Z125" s="29"/>
      <c r="AA125" s="29"/>
      <c r="AB125" s="12"/>
      <c r="AC125" s="12"/>
      <c r="AD125" s="12"/>
      <c r="AE125" s="12"/>
      <c r="AF125" s="12"/>
      <c r="AG125" s="12"/>
      <c r="AH125" s="12"/>
      <c r="AI125" s="12"/>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row>
    <row r="126" spans="1:69" x14ac:dyDescent="0.25">
      <c r="A126" s="143"/>
      <c r="B126" s="908" t="s">
        <v>231</v>
      </c>
      <c r="C126" s="908"/>
      <c r="D126" s="908"/>
      <c r="E126" s="908"/>
      <c r="F126" s="908"/>
      <c r="G126" s="908"/>
      <c r="H126" s="908"/>
      <c r="I126" s="908"/>
      <c r="J126" s="908"/>
      <c r="K126" s="152"/>
      <c r="L126" s="29"/>
      <c r="M126" s="29"/>
      <c r="N126" s="29"/>
      <c r="O126" s="29"/>
      <c r="P126" s="29"/>
      <c r="Q126" s="29"/>
      <c r="R126" s="29"/>
      <c r="S126" s="29"/>
      <c r="T126" s="29"/>
      <c r="U126" s="29"/>
      <c r="V126" s="29"/>
      <c r="W126" s="29"/>
      <c r="X126" s="29"/>
      <c r="Y126" s="29"/>
      <c r="Z126" s="29"/>
      <c r="AA126" s="29"/>
      <c r="AB126" s="12"/>
      <c r="AC126" s="12"/>
      <c r="AD126" s="12"/>
      <c r="AE126" s="12"/>
      <c r="AF126" s="12"/>
      <c r="AG126" s="12"/>
      <c r="AH126" s="12"/>
      <c r="AI126" s="12"/>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row>
    <row r="127" spans="1:69" x14ac:dyDescent="0.25">
      <c r="A127" s="143"/>
      <c r="B127" s="908" t="s">
        <v>577</v>
      </c>
      <c r="C127" s="908"/>
      <c r="D127" s="908"/>
      <c r="E127" s="908"/>
      <c r="F127" s="908"/>
      <c r="G127" s="908"/>
      <c r="H127" s="908"/>
      <c r="I127" s="908"/>
      <c r="J127" s="908"/>
      <c r="K127" s="152"/>
      <c r="L127" s="29"/>
      <c r="M127" s="29"/>
      <c r="N127" s="29"/>
      <c r="O127" s="29"/>
      <c r="P127" s="29"/>
      <c r="Q127" s="29"/>
      <c r="R127" s="29"/>
      <c r="S127" s="29"/>
      <c r="T127" s="29"/>
      <c r="U127" s="29"/>
      <c r="V127" s="29"/>
      <c r="W127" s="29"/>
      <c r="X127" s="29"/>
      <c r="Y127" s="29"/>
      <c r="Z127" s="29"/>
      <c r="AA127" s="29"/>
      <c r="AB127" s="12"/>
      <c r="AC127" s="12"/>
      <c r="AD127" s="12"/>
      <c r="AE127" s="12"/>
      <c r="AF127" s="12"/>
      <c r="AG127" s="12"/>
      <c r="AH127" s="12"/>
      <c r="AI127" s="12"/>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row>
    <row r="128" spans="1:69" s="4" customFormat="1" ht="18.75" x14ac:dyDescent="0.3">
      <c r="A128" s="143"/>
      <c r="B128" s="908" t="s">
        <v>578</v>
      </c>
      <c r="C128" s="908"/>
      <c r="D128" s="908"/>
      <c r="E128" s="908"/>
      <c r="F128" s="908"/>
      <c r="G128" s="908"/>
      <c r="H128" s="908"/>
      <c r="I128" s="908"/>
      <c r="J128" s="908"/>
      <c r="K128" s="152"/>
      <c r="L128" s="141"/>
      <c r="M128" s="141"/>
      <c r="N128" s="141"/>
      <c r="O128" s="141"/>
      <c r="P128" s="141"/>
      <c r="Q128" s="141"/>
      <c r="R128" s="141"/>
      <c r="S128" s="141"/>
      <c r="T128" s="141"/>
      <c r="U128" s="141"/>
      <c r="V128" s="141"/>
      <c r="W128" s="141"/>
      <c r="X128" s="141"/>
      <c r="Y128" s="141"/>
      <c r="Z128" s="141"/>
      <c r="AA128" s="141"/>
      <c r="AB128" s="13"/>
      <c r="AC128" s="13"/>
      <c r="AD128" s="13"/>
      <c r="AE128" s="13"/>
      <c r="AF128" s="13"/>
      <c r="AG128" s="13"/>
      <c r="AH128" s="13"/>
      <c r="AI128" s="13"/>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row>
    <row r="129" spans="1:69" x14ac:dyDescent="0.25">
      <c r="A129" s="143"/>
      <c r="B129" s="908" t="s">
        <v>579</v>
      </c>
      <c r="C129" s="908"/>
      <c r="D129" s="908"/>
      <c r="E129" s="908"/>
      <c r="F129" s="908"/>
      <c r="G129" s="908"/>
      <c r="H129" s="908"/>
      <c r="I129" s="908"/>
      <c r="J129" s="908"/>
      <c r="K129" s="152"/>
      <c r="L129" s="29"/>
      <c r="M129" s="29"/>
      <c r="N129" s="29"/>
      <c r="O129" s="29"/>
      <c r="P129" s="29"/>
      <c r="Q129" s="29"/>
      <c r="R129" s="29"/>
      <c r="S129" s="29"/>
      <c r="T129" s="29"/>
      <c r="U129" s="29"/>
      <c r="V129" s="29"/>
      <c r="W129" s="29"/>
      <c r="X129" s="29"/>
      <c r="Y129" s="29"/>
      <c r="Z129" s="29"/>
      <c r="AA129" s="29"/>
      <c r="AB129" s="12"/>
      <c r="AC129" s="12"/>
      <c r="AD129" s="12"/>
      <c r="AE129" s="12"/>
      <c r="AF129" s="12"/>
      <c r="AG129" s="12"/>
      <c r="AH129" s="12"/>
      <c r="AI129" s="12"/>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row>
    <row r="130" spans="1:69" ht="18.75" x14ac:dyDescent="0.3">
      <c r="A130" s="147">
        <v>14</v>
      </c>
      <c r="B130" s="1001" t="s">
        <v>141</v>
      </c>
      <c r="C130" s="1001"/>
      <c r="D130" s="1001"/>
      <c r="E130" s="1001"/>
      <c r="F130" s="1001"/>
      <c r="G130" s="1001"/>
      <c r="H130" s="1001"/>
      <c r="I130" s="1001"/>
      <c r="J130" s="1001"/>
      <c r="K130" s="153"/>
      <c r="L130" s="29"/>
      <c r="M130" s="29"/>
      <c r="N130" s="29"/>
      <c r="O130" s="29"/>
      <c r="P130" s="29"/>
      <c r="Q130" s="29"/>
      <c r="R130" s="29"/>
      <c r="S130" s="29"/>
      <c r="T130" s="29"/>
      <c r="U130" s="29"/>
      <c r="V130" s="29"/>
      <c r="W130" s="29"/>
      <c r="X130" s="29"/>
      <c r="Y130" s="29"/>
      <c r="Z130" s="29"/>
      <c r="AA130" s="29"/>
      <c r="AB130" s="12"/>
      <c r="AC130" s="12"/>
      <c r="AD130" s="12"/>
      <c r="AE130" s="12"/>
      <c r="AF130" s="12"/>
      <c r="AG130" s="12"/>
      <c r="AH130" s="12"/>
      <c r="AI130" s="12"/>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row>
    <row r="131" spans="1:69" x14ac:dyDescent="0.25">
      <c r="A131" s="143"/>
      <c r="B131" s="908" t="s">
        <v>142</v>
      </c>
      <c r="C131" s="908"/>
      <c r="D131" s="908"/>
      <c r="E131" s="908"/>
      <c r="F131" s="908"/>
      <c r="G131" s="908"/>
      <c r="H131" s="908"/>
      <c r="I131" s="908"/>
      <c r="J131" s="908"/>
      <c r="K131" s="152"/>
      <c r="L131" s="29"/>
      <c r="M131" s="29"/>
      <c r="N131" s="29"/>
      <c r="O131" s="29"/>
      <c r="P131" s="29"/>
      <c r="Q131" s="29"/>
      <c r="R131" s="29"/>
      <c r="S131" s="29"/>
      <c r="T131" s="29"/>
      <c r="U131" s="29"/>
      <c r="V131" s="29"/>
      <c r="W131" s="29"/>
      <c r="X131" s="29"/>
      <c r="Y131" s="29"/>
      <c r="Z131" s="29"/>
      <c r="AA131" s="29"/>
      <c r="AB131" s="12"/>
      <c r="AC131" s="12"/>
      <c r="AD131" s="12"/>
      <c r="AE131" s="12"/>
      <c r="AF131" s="12"/>
      <c r="AG131" s="12"/>
      <c r="AH131" s="12"/>
      <c r="AI131" s="12"/>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row>
    <row r="132" spans="1:69" x14ac:dyDescent="0.25">
      <c r="A132" s="143"/>
      <c r="B132" s="908" t="s">
        <v>143</v>
      </c>
      <c r="C132" s="908"/>
      <c r="D132" s="908"/>
      <c r="E132" s="908"/>
      <c r="F132" s="908"/>
      <c r="G132" s="908"/>
      <c r="H132" s="908"/>
      <c r="I132" s="908"/>
      <c r="J132" s="908"/>
      <c r="K132" s="152"/>
      <c r="L132" s="29"/>
      <c r="M132" s="29"/>
      <c r="N132" s="29"/>
      <c r="O132" s="29"/>
      <c r="P132" s="29"/>
      <c r="Q132" s="29"/>
      <c r="R132" s="29"/>
      <c r="S132" s="29"/>
      <c r="T132" s="29"/>
      <c r="U132" s="29"/>
      <c r="V132" s="29"/>
      <c r="W132" s="29"/>
      <c r="X132" s="29"/>
      <c r="Y132" s="29"/>
      <c r="Z132" s="29"/>
      <c r="AA132" s="29"/>
      <c r="AB132" s="12"/>
      <c r="AC132" s="12"/>
      <c r="AD132" s="12"/>
      <c r="AE132" s="12"/>
      <c r="AF132" s="12"/>
      <c r="AG132" s="12"/>
      <c r="AH132" s="12"/>
      <c r="AI132" s="12"/>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row>
    <row r="133" spans="1:69" x14ac:dyDescent="0.25">
      <c r="A133" s="143"/>
      <c r="B133" s="908" t="s">
        <v>144</v>
      </c>
      <c r="C133" s="908"/>
      <c r="D133" s="908"/>
      <c r="E133" s="908"/>
      <c r="F133" s="908"/>
      <c r="G133" s="908"/>
      <c r="H133" s="908"/>
      <c r="I133" s="908"/>
      <c r="J133" s="908"/>
      <c r="K133" s="152"/>
      <c r="L133" s="29"/>
      <c r="M133" s="29"/>
      <c r="N133" s="29"/>
      <c r="O133" s="29"/>
      <c r="P133" s="29"/>
      <c r="Q133" s="29"/>
      <c r="R133" s="29"/>
      <c r="S133" s="29"/>
      <c r="T133" s="29"/>
      <c r="U133" s="29"/>
      <c r="V133" s="29"/>
      <c r="W133" s="29"/>
      <c r="X133" s="29"/>
      <c r="Y133" s="29"/>
      <c r="Z133" s="29"/>
      <c r="AA133" s="29"/>
      <c r="AB133" s="12"/>
      <c r="AC133" s="12"/>
      <c r="AD133" s="12"/>
      <c r="AE133" s="12"/>
      <c r="AF133" s="12"/>
      <c r="AG133" s="12"/>
      <c r="AH133" s="12"/>
      <c r="AI133" s="12"/>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row>
    <row r="134" spans="1:69" x14ac:dyDescent="0.25">
      <c r="A134" s="143"/>
      <c r="B134" s="908" t="s">
        <v>707</v>
      </c>
      <c r="C134" s="908"/>
      <c r="D134" s="908"/>
      <c r="E134" s="908"/>
      <c r="F134" s="908"/>
      <c r="G134" s="908"/>
      <c r="H134" s="908"/>
      <c r="I134" s="908"/>
      <c r="J134" s="908"/>
      <c r="K134" s="152"/>
      <c r="L134" s="29"/>
      <c r="M134" s="29"/>
      <c r="N134" s="29"/>
      <c r="O134" s="29"/>
      <c r="P134" s="29"/>
      <c r="Q134" s="29"/>
      <c r="R134" s="29"/>
      <c r="S134" s="29"/>
      <c r="T134" s="29"/>
      <c r="U134" s="29"/>
      <c r="V134" s="29"/>
      <c r="W134" s="29"/>
      <c r="X134" s="29"/>
      <c r="Y134" s="29"/>
      <c r="Z134" s="29"/>
      <c r="AA134" s="29"/>
      <c r="AB134" s="12"/>
      <c r="AC134" s="12"/>
      <c r="AD134" s="12"/>
      <c r="AE134" s="12"/>
      <c r="AF134" s="12"/>
      <c r="AG134" s="12"/>
      <c r="AH134" s="12"/>
      <c r="AI134" s="12"/>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row>
    <row r="135" spans="1:69" x14ac:dyDescent="0.25">
      <c r="A135" s="143"/>
      <c r="B135" s="908" t="s">
        <v>708</v>
      </c>
      <c r="C135" s="908"/>
      <c r="D135" s="908"/>
      <c r="E135" s="908"/>
      <c r="F135" s="908"/>
      <c r="G135" s="908"/>
      <c r="H135" s="908"/>
      <c r="I135" s="908"/>
      <c r="J135" s="908"/>
      <c r="K135" s="152"/>
      <c r="L135" s="29"/>
      <c r="M135" s="29"/>
      <c r="N135" s="29"/>
      <c r="O135" s="29"/>
      <c r="P135" s="29"/>
      <c r="Q135" s="29"/>
      <c r="R135" s="29"/>
      <c r="S135" s="29"/>
      <c r="T135" s="29"/>
      <c r="U135" s="29"/>
      <c r="V135" s="29"/>
      <c r="W135" s="29"/>
      <c r="X135" s="29"/>
      <c r="Y135" s="29"/>
      <c r="Z135" s="29"/>
      <c r="AA135" s="29"/>
      <c r="AB135" s="12"/>
      <c r="AC135" s="12"/>
      <c r="AD135" s="12"/>
      <c r="AE135" s="12"/>
      <c r="AF135" s="12"/>
      <c r="AG135" s="12"/>
      <c r="AH135" s="12"/>
      <c r="AI135" s="12"/>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row>
    <row r="136" spans="1:69" x14ac:dyDescent="0.25">
      <c r="A136" s="143"/>
      <c r="B136" s="908" t="s">
        <v>203</v>
      </c>
      <c r="C136" s="908"/>
      <c r="D136" s="908"/>
      <c r="E136" s="908"/>
      <c r="F136" s="908"/>
      <c r="G136" s="908"/>
      <c r="H136" s="908"/>
      <c r="I136" s="908"/>
      <c r="J136" s="908"/>
      <c r="K136" s="152"/>
      <c r="L136" s="29"/>
      <c r="M136" s="29"/>
      <c r="N136" s="29"/>
      <c r="O136" s="29"/>
      <c r="P136" s="29"/>
      <c r="Q136" s="29"/>
      <c r="R136" s="29"/>
      <c r="S136" s="29"/>
      <c r="T136" s="29"/>
      <c r="U136" s="29"/>
      <c r="V136" s="29"/>
      <c r="W136" s="29"/>
      <c r="X136" s="29"/>
      <c r="Y136" s="29"/>
      <c r="Z136" s="29"/>
      <c r="AA136" s="29"/>
      <c r="AB136" s="12"/>
      <c r="AC136" s="12"/>
      <c r="AD136" s="12"/>
      <c r="AE136" s="12"/>
      <c r="AF136" s="12"/>
      <c r="AG136" s="12"/>
      <c r="AH136" s="12"/>
      <c r="AI136" s="12"/>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row>
    <row r="137" spans="1:69" x14ac:dyDescent="0.25">
      <c r="A137" s="143"/>
      <c r="B137" s="143" t="s">
        <v>100</v>
      </c>
      <c r="C137" s="908" t="s">
        <v>145</v>
      </c>
      <c r="D137" s="908"/>
      <c r="E137" s="908"/>
      <c r="F137" s="908"/>
      <c r="G137" s="908"/>
      <c r="H137" s="908"/>
      <c r="I137" s="908"/>
      <c r="J137" s="908"/>
      <c r="K137" s="152"/>
      <c r="L137" s="29"/>
      <c r="M137" s="29"/>
      <c r="N137" s="29"/>
      <c r="O137" s="29"/>
      <c r="P137" s="29"/>
      <c r="Q137" s="29"/>
      <c r="R137" s="29"/>
      <c r="S137" s="29"/>
      <c r="T137" s="29"/>
      <c r="U137" s="29"/>
      <c r="V137" s="29"/>
      <c r="W137" s="29"/>
      <c r="X137" s="29"/>
      <c r="Y137" s="29"/>
      <c r="Z137" s="29"/>
      <c r="AA137" s="29"/>
      <c r="AB137" s="12"/>
      <c r="AC137" s="12"/>
      <c r="AD137" s="12"/>
      <c r="AE137" s="12"/>
      <c r="AF137" s="12"/>
      <c r="AG137" s="12"/>
      <c r="AH137" s="12"/>
      <c r="AI137" s="12"/>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row>
    <row r="138" spans="1:69" ht="15" customHeight="1" x14ac:dyDescent="0.25">
      <c r="A138" s="143"/>
      <c r="B138" s="143"/>
      <c r="C138" s="908" t="s">
        <v>146</v>
      </c>
      <c r="D138" s="908"/>
      <c r="E138" s="908"/>
      <c r="F138" s="908"/>
      <c r="G138" s="908"/>
      <c r="H138" s="908"/>
      <c r="I138" s="908"/>
      <c r="J138" s="908"/>
      <c r="K138" s="152"/>
      <c r="L138" s="29"/>
      <c r="M138" s="29"/>
      <c r="N138" s="29"/>
      <c r="O138" s="29"/>
      <c r="P138" s="29"/>
      <c r="Q138" s="29"/>
      <c r="R138" s="29"/>
      <c r="S138" s="29"/>
      <c r="T138" s="29"/>
      <c r="U138" s="29"/>
      <c r="V138" s="29"/>
      <c r="W138" s="29"/>
      <c r="X138" s="29"/>
      <c r="Y138" s="29"/>
      <c r="Z138" s="29"/>
      <c r="AA138" s="29"/>
      <c r="AB138" s="12"/>
      <c r="AC138" s="12"/>
      <c r="AD138" s="12"/>
      <c r="AE138" s="12"/>
      <c r="AF138" s="12"/>
      <c r="AG138" s="12"/>
      <c r="AH138" s="12"/>
      <c r="AI138" s="12"/>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row>
    <row r="139" spans="1:69" x14ac:dyDescent="0.25">
      <c r="A139" s="143"/>
      <c r="B139" s="143"/>
      <c r="C139" s="908" t="s">
        <v>147</v>
      </c>
      <c r="D139" s="908"/>
      <c r="E139" s="908"/>
      <c r="F139" s="908"/>
      <c r="G139" s="908"/>
      <c r="H139" s="908"/>
      <c r="I139" s="908"/>
      <c r="J139" s="908"/>
      <c r="K139" s="152"/>
      <c r="L139" s="29"/>
      <c r="M139" s="29"/>
      <c r="N139" s="29"/>
      <c r="O139" s="29"/>
      <c r="P139" s="29"/>
      <c r="Q139" s="29"/>
      <c r="R139" s="29"/>
      <c r="S139" s="29"/>
      <c r="T139" s="29"/>
      <c r="U139" s="29"/>
      <c r="V139" s="29"/>
      <c r="W139" s="29"/>
      <c r="X139" s="29"/>
      <c r="Y139" s="29"/>
      <c r="Z139" s="29"/>
      <c r="AA139" s="29"/>
      <c r="AB139" s="12"/>
      <c r="AC139" s="12"/>
      <c r="AD139" s="12"/>
      <c r="AE139" s="12"/>
      <c r="AF139" s="12"/>
      <c r="AG139" s="12"/>
      <c r="AH139" s="12"/>
      <c r="AI139" s="12"/>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row>
    <row r="140" spans="1:69" x14ac:dyDescent="0.25">
      <c r="A140" s="143"/>
      <c r="B140" s="143" t="s">
        <v>103</v>
      </c>
      <c r="C140" s="1002" t="s">
        <v>148</v>
      </c>
      <c r="D140" s="908"/>
      <c r="E140" s="908"/>
      <c r="F140" s="908"/>
      <c r="G140" s="908"/>
      <c r="H140" s="908"/>
      <c r="I140" s="908"/>
      <c r="J140" s="908"/>
      <c r="K140" s="152"/>
      <c r="L140" s="29"/>
      <c r="M140" s="29"/>
      <c r="N140" s="29"/>
      <c r="O140" s="29"/>
      <c r="P140" s="29"/>
      <c r="Q140" s="29"/>
      <c r="R140" s="29"/>
      <c r="S140" s="29"/>
      <c r="T140" s="29"/>
      <c r="U140" s="29"/>
      <c r="V140" s="29"/>
      <c r="W140" s="29"/>
      <c r="X140" s="29"/>
      <c r="Y140" s="29"/>
      <c r="Z140" s="29"/>
      <c r="AA140" s="29"/>
      <c r="AB140" s="12"/>
      <c r="AC140" s="12"/>
      <c r="AD140" s="12"/>
      <c r="AE140" s="12"/>
      <c r="AF140" s="12"/>
      <c r="AG140" s="12"/>
      <c r="AH140" s="12"/>
      <c r="AI140" s="12"/>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row>
    <row r="141" spans="1:69" x14ac:dyDescent="0.25">
      <c r="A141" s="143"/>
      <c r="B141" s="143" t="s">
        <v>107</v>
      </c>
      <c r="C141" s="908" t="s">
        <v>149</v>
      </c>
      <c r="D141" s="908"/>
      <c r="E141" s="908"/>
      <c r="F141" s="908"/>
      <c r="G141" s="908"/>
      <c r="H141" s="908"/>
      <c r="I141" s="908"/>
      <c r="J141" s="908"/>
      <c r="K141" s="152"/>
      <c r="L141" s="29"/>
      <c r="M141" s="29"/>
      <c r="N141" s="29"/>
      <c r="O141" s="29"/>
      <c r="P141" s="29"/>
      <c r="Q141" s="29"/>
      <c r="R141" s="29"/>
      <c r="S141" s="29"/>
      <c r="T141" s="29"/>
      <c r="U141" s="29"/>
      <c r="V141" s="29"/>
      <c r="W141" s="29"/>
      <c r="X141" s="29"/>
      <c r="Y141" s="29"/>
      <c r="Z141" s="29"/>
      <c r="AA141" s="29"/>
      <c r="AB141" s="12"/>
      <c r="AC141" s="12"/>
      <c r="AD141" s="12"/>
      <c r="AE141" s="12"/>
      <c r="AF141" s="12"/>
      <c r="AG141" s="12"/>
      <c r="AH141" s="12"/>
      <c r="AI141" s="12"/>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row>
    <row r="142" spans="1:69" ht="15" customHeight="1" x14ac:dyDescent="0.25">
      <c r="A142" s="143"/>
      <c r="B142" s="143" t="s">
        <v>150</v>
      </c>
      <c r="C142" s="908" t="s">
        <v>151</v>
      </c>
      <c r="D142" s="908"/>
      <c r="E142" s="908"/>
      <c r="F142" s="908"/>
      <c r="G142" s="908"/>
      <c r="H142" s="908"/>
      <c r="I142" s="908"/>
      <c r="J142" s="908"/>
      <c r="K142" s="152"/>
      <c r="L142" s="29"/>
      <c r="M142" s="29"/>
      <c r="N142" s="29"/>
      <c r="O142" s="29"/>
      <c r="P142" s="29"/>
      <c r="Q142" s="29"/>
      <c r="R142" s="29"/>
      <c r="S142" s="29"/>
      <c r="T142" s="29"/>
      <c r="U142" s="29"/>
      <c r="V142" s="29"/>
      <c r="W142" s="29"/>
      <c r="X142" s="29"/>
      <c r="Y142" s="29"/>
      <c r="Z142" s="29"/>
      <c r="AA142" s="29"/>
      <c r="AB142" s="12"/>
      <c r="AC142" s="12"/>
      <c r="AD142" s="12"/>
      <c r="AE142" s="12"/>
      <c r="AF142" s="12"/>
      <c r="AG142" s="12"/>
      <c r="AH142" s="12"/>
      <c r="AI142" s="12"/>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row>
    <row r="143" spans="1:69" x14ac:dyDescent="0.25">
      <c r="A143" s="143"/>
      <c r="B143" s="143" t="s">
        <v>152</v>
      </c>
      <c r="C143" s="908" t="s">
        <v>153</v>
      </c>
      <c r="D143" s="908"/>
      <c r="E143" s="908"/>
      <c r="F143" s="908"/>
      <c r="G143" s="908"/>
      <c r="H143" s="908"/>
      <c r="I143" s="908"/>
      <c r="J143" s="908"/>
      <c r="K143" s="152"/>
      <c r="L143" s="29"/>
      <c r="M143" s="29"/>
      <c r="N143" s="29"/>
      <c r="O143" s="29"/>
      <c r="P143" s="29"/>
      <c r="Q143" s="29"/>
      <c r="R143" s="29"/>
      <c r="S143" s="29"/>
      <c r="T143" s="29"/>
      <c r="U143" s="29"/>
      <c r="V143" s="29"/>
      <c r="W143" s="29"/>
      <c r="X143" s="29"/>
      <c r="Y143" s="29"/>
      <c r="Z143" s="29"/>
      <c r="AA143" s="29"/>
      <c r="AB143" s="12"/>
      <c r="AC143" s="12"/>
      <c r="AD143" s="12"/>
      <c r="AE143" s="12"/>
      <c r="AF143" s="12"/>
      <c r="AG143" s="12"/>
      <c r="AH143" s="12"/>
      <c r="AI143" s="12"/>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row>
    <row r="144" spans="1:69" x14ac:dyDescent="0.25">
      <c r="A144" s="143"/>
      <c r="B144" s="1002" t="s">
        <v>487</v>
      </c>
      <c r="C144" s="908"/>
      <c r="D144" s="908"/>
      <c r="E144" s="908"/>
      <c r="F144" s="908"/>
      <c r="G144" s="908"/>
      <c r="H144" s="908"/>
      <c r="I144" s="908"/>
      <c r="J144" s="908"/>
      <c r="K144" s="152"/>
      <c r="L144" s="29"/>
      <c r="M144" s="29"/>
      <c r="N144" s="29"/>
      <c r="O144" s="29"/>
      <c r="P144" s="29"/>
      <c r="Q144" s="29"/>
      <c r="R144" s="29"/>
      <c r="S144" s="29"/>
      <c r="T144" s="29"/>
      <c r="U144" s="29"/>
      <c r="V144" s="29"/>
      <c r="W144" s="29"/>
      <c r="X144" s="29"/>
      <c r="Y144" s="29"/>
      <c r="Z144" s="29"/>
      <c r="AA144" s="29"/>
      <c r="AB144" s="12"/>
      <c r="AC144" s="12"/>
      <c r="AD144" s="12"/>
      <c r="AE144" s="12"/>
      <c r="AF144" s="12"/>
      <c r="AG144" s="12"/>
      <c r="AH144" s="12"/>
      <c r="AI144" s="12"/>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row>
    <row r="145" spans="1:69" x14ac:dyDescent="0.25">
      <c r="A145" s="143"/>
      <c r="B145" s="908" t="s">
        <v>488</v>
      </c>
      <c r="C145" s="908"/>
      <c r="D145" s="908"/>
      <c r="E145" s="908"/>
      <c r="F145" s="908"/>
      <c r="G145" s="908"/>
      <c r="H145" s="908"/>
      <c r="I145" s="908"/>
      <c r="J145" s="908"/>
      <c r="K145" s="152"/>
      <c r="L145" s="29"/>
      <c r="M145" s="29"/>
      <c r="N145" s="29"/>
      <c r="O145" s="29"/>
      <c r="P145" s="29"/>
      <c r="Q145" s="29"/>
      <c r="R145" s="29"/>
      <c r="S145" s="29"/>
      <c r="T145" s="29"/>
      <c r="U145" s="29"/>
      <c r="V145" s="29"/>
      <c r="W145" s="29"/>
      <c r="X145" s="29"/>
      <c r="Y145" s="29"/>
      <c r="Z145" s="29"/>
      <c r="AA145" s="29"/>
      <c r="AB145" s="12"/>
      <c r="AC145" s="12"/>
      <c r="AD145" s="12"/>
      <c r="AE145" s="12"/>
      <c r="AF145" s="12"/>
      <c r="AG145" s="12"/>
      <c r="AH145" s="12"/>
      <c r="AI145" s="12"/>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row>
    <row r="146" spans="1:69" s="4" customFormat="1" ht="18.75" x14ac:dyDescent="0.3">
      <c r="A146" s="143"/>
      <c r="B146" s="908" t="s">
        <v>490</v>
      </c>
      <c r="C146" s="908"/>
      <c r="D146" s="908"/>
      <c r="E146" s="908"/>
      <c r="F146" s="908"/>
      <c r="G146" s="908"/>
      <c r="H146" s="908"/>
      <c r="I146" s="908"/>
      <c r="J146" s="908"/>
      <c r="K146" s="152"/>
      <c r="L146" s="141"/>
      <c r="M146" s="141"/>
      <c r="N146" s="141"/>
      <c r="O146" s="141"/>
      <c r="P146" s="141"/>
      <c r="Q146" s="141"/>
      <c r="R146" s="141"/>
      <c r="S146" s="141"/>
      <c r="T146" s="141"/>
      <c r="U146" s="141"/>
      <c r="V146" s="141"/>
      <c r="W146" s="141"/>
      <c r="X146" s="141"/>
      <c r="Y146" s="141"/>
      <c r="Z146" s="141"/>
      <c r="AA146" s="141"/>
      <c r="AB146" s="13"/>
      <c r="AC146" s="13"/>
      <c r="AD146" s="13"/>
      <c r="AE146" s="13"/>
      <c r="AF146" s="13"/>
      <c r="AG146" s="13"/>
      <c r="AH146" s="13"/>
      <c r="AI146" s="13"/>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row>
    <row r="147" spans="1:69" x14ac:dyDescent="0.25">
      <c r="A147" s="143"/>
      <c r="B147" s="908" t="s">
        <v>489</v>
      </c>
      <c r="C147" s="908"/>
      <c r="D147" s="908"/>
      <c r="E147" s="908"/>
      <c r="F147" s="908"/>
      <c r="G147" s="908"/>
      <c r="H147" s="908"/>
      <c r="I147" s="908"/>
      <c r="J147" s="908"/>
      <c r="K147" s="152"/>
      <c r="L147" s="29"/>
      <c r="M147" s="29"/>
      <c r="N147" s="29"/>
      <c r="O147" s="29"/>
      <c r="P147" s="29"/>
      <c r="Q147" s="29"/>
      <c r="R147" s="29"/>
      <c r="S147" s="29"/>
      <c r="T147" s="29"/>
      <c r="U147" s="29"/>
      <c r="V147" s="29"/>
      <c r="W147" s="29"/>
      <c r="X147" s="29"/>
      <c r="Y147" s="29"/>
      <c r="Z147" s="29"/>
      <c r="AA147" s="29"/>
      <c r="AB147" s="12"/>
      <c r="AC147" s="12"/>
      <c r="AD147" s="12"/>
      <c r="AE147" s="12"/>
      <c r="AF147" s="12"/>
      <c r="AG147" s="12"/>
      <c r="AH147" s="12"/>
      <c r="AI147" s="12"/>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row>
    <row r="148" spans="1:69" ht="18.75" x14ac:dyDescent="0.3">
      <c r="A148" s="147">
        <v>15</v>
      </c>
      <c r="B148" s="1001" t="s">
        <v>154</v>
      </c>
      <c r="C148" s="1001"/>
      <c r="D148" s="1001"/>
      <c r="E148" s="1001"/>
      <c r="F148" s="1001"/>
      <c r="G148" s="1001"/>
      <c r="H148" s="1001"/>
      <c r="I148" s="1001"/>
      <c r="J148" s="1001"/>
      <c r="K148" s="153"/>
      <c r="L148" s="29"/>
      <c r="M148" s="29"/>
      <c r="N148" s="29"/>
      <c r="O148" s="29"/>
      <c r="P148" s="29"/>
      <c r="Q148" s="29"/>
      <c r="R148" s="29"/>
      <c r="S148" s="29"/>
      <c r="T148" s="29"/>
      <c r="U148" s="29"/>
      <c r="V148" s="29"/>
      <c r="W148" s="29"/>
      <c r="X148" s="29"/>
      <c r="Y148" s="29"/>
      <c r="Z148" s="29"/>
      <c r="AA148" s="29"/>
      <c r="AB148" s="12"/>
      <c r="AC148" s="12"/>
      <c r="AD148" s="12"/>
      <c r="AE148" s="12"/>
      <c r="AF148" s="12"/>
      <c r="AG148" s="12"/>
      <c r="AH148" s="12"/>
      <c r="AI148" s="12"/>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row>
    <row r="149" spans="1:69" x14ac:dyDescent="0.25">
      <c r="A149" s="143"/>
      <c r="B149" s="908" t="s">
        <v>155</v>
      </c>
      <c r="C149" s="908"/>
      <c r="D149" s="908"/>
      <c r="E149" s="908"/>
      <c r="F149" s="908"/>
      <c r="G149" s="908"/>
      <c r="H149" s="908"/>
      <c r="I149" s="908"/>
      <c r="J149" s="908"/>
      <c r="K149" s="152"/>
      <c r="L149" s="29"/>
      <c r="M149" s="29"/>
      <c r="N149" s="29"/>
      <c r="O149" s="29"/>
      <c r="P149" s="29"/>
      <c r="Q149" s="29"/>
      <c r="R149" s="29"/>
      <c r="S149" s="29"/>
      <c r="T149" s="29"/>
      <c r="U149" s="29"/>
      <c r="V149" s="29"/>
      <c r="W149" s="29"/>
      <c r="X149" s="29"/>
      <c r="Y149" s="29"/>
      <c r="Z149" s="29"/>
      <c r="AA149" s="29"/>
      <c r="AB149" s="12"/>
      <c r="AC149" s="12"/>
      <c r="AD149" s="12"/>
      <c r="AE149" s="12"/>
      <c r="AF149" s="12"/>
      <c r="AG149" s="12"/>
      <c r="AH149" s="12"/>
      <c r="AI149" s="12"/>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row>
    <row r="150" spans="1:69" x14ac:dyDescent="0.25">
      <c r="A150" s="143"/>
      <c r="B150" s="908" t="s">
        <v>156</v>
      </c>
      <c r="C150" s="908"/>
      <c r="D150" s="908"/>
      <c r="E150" s="908"/>
      <c r="F150" s="908"/>
      <c r="G150" s="908"/>
      <c r="H150" s="908"/>
      <c r="I150" s="908"/>
      <c r="J150" s="908"/>
      <c r="K150" s="152"/>
      <c r="L150" s="29"/>
      <c r="M150" s="29"/>
      <c r="N150" s="29"/>
      <c r="O150" s="29"/>
      <c r="P150" s="29"/>
      <c r="Q150" s="29"/>
      <c r="R150" s="29"/>
      <c r="S150" s="29"/>
      <c r="T150" s="29"/>
      <c r="U150" s="29"/>
      <c r="V150" s="29"/>
      <c r="W150" s="29"/>
      <c r="X150" s="29"/>
      <c r="Y150" s="29"/>
      <c r="Z150" s="29"/>
      <c r="AA150" s="29"/>
      <c r="AB150" s="12"/>
      <c r="AC150" s="12"/>
      <c r="AD150" s="12"/>
      <c r="AE150" s="12"/>
      <c r="AF150" s="12"/>
      <c r="AG150" s="12"/>
      <c r="AH150" s="12"/>
      <c r="AI150" s="12"/>
    </row>
    <row r="151" spans="1:69" x14ac:dyDescent="0.25">
      <c r="A151" s="143"/>
      <c r="B151" s="908" t="s">
        <v>204</v>
      </c>
      <c r="C151" s="908"/>
      <c r="D151" s="908"/>
      <c r="E151" s="908"/>
      <c r="F151" s="908"/>
      <c r="G151" s="908"/>
      <c r="H151" s="908"/>
      <c r="I151" s="908"/>
      <c r="J151" s="908"/>
      <c r="K151" s="152"/>
      <c r="L151" s="29"/>
      <c r="M151" s="29"/>
      <c r="N151" s="29"/>
      <c r="O151" s="29"/>
      <c r="P151" s="29"/>
      <c r="Q151" s="29"/>
      <c r="R151" s="29"/>
      <c r="S151" s="29"/>
      <c r="T151" s="29"/>
      <c r="U151" s="29"/>
      <c r="V151" s="29"/>
      <c r="W151" s="29"/>
      <c r="X151" s="29"/>
      <c r="Y151" s="29"/>
      <c r="Z151" s="29"/>
      <c r="AA151" s="29"/>
      <c r="AB151" s="12"/>
      <c r="AC151" s="12"/>
      <c r="AD151" s="12"/>
      <c r="AE151" s="12"/>
      <c r="AF151" s="12"/>
      <c r="AG151" s="12"/>
      <c r="AH151" s="12"/>
      <c r="AI151" s="12"/>
    </row>
    <row r="152" spans="1:69" x14ac:dyDescent="0.25">
      <c r="A152" s="143"/>
      <c r="B152" s="908" t="s">
        <v>157</v>
      </c>
      <c r="C152" s="908"/>
      <c r="D152" s="908"/>
      <c r="E152" s="908"/>
      <c r="F152" s="908"/>
      <c r="G152" s="908"/>
      <c r="H152" s="908"/>
      <c r="I152" s="908"/>
      <c r="J152" s="908"/>
      <c r="K152" s="152"/>
      <c r="L152" s="29"/>
      <c r="M152" s="29"/>
      <c r="N152" s="29"/>
      <c r="O152" s="29"/>
      <c r="P152" s="29"/>
      <c r="Q152" s="29"/>
      <c r="R152" s="29"/>
      <c r="S152" s="29"/>
      <c r="T152" s="29"/>
      <c r="U152" s="29"/>
      <c r="V152" s="29"/>
      <c r="W152" s="29"/>
      <c r="X152" s="29"/>
      <c r="Y152" s="29"/>
      <c r="Z152" s="29"/>
      <c r="AA152" s="29"/>
      <c r="AB152" s="12"/>
      <c r="AC152" s="12"/>
      <c r="AD152" s="12"/>
      <c r="AE152" s="12"/>
      <c r="AF152" s="12"/>
      <c r="AG152" s="12"/>
      <c r="AH152" s="12"/>
      <c r="AI152" s="12"/>
    </row>
    <row r="153" spans="1:69" s="4" customFormat="1" ht="18.75" x14ac:dyDescent="0.3">
      <c r="A153" s="143"/>
      <c r="B153" s="908" t="s">
        <v>158</v>
      </c>
      <c r="C153" s="908"/>
      <c r="D153" s="908"/>
      <c r="E153" s="908"/>
      <c r="F153" s="908"/>
      <c r="G153" s="908"/>
      <c r="H153" s="908"/>
      <c r="I153" s="908"/>
      <c r="J153" s="908"/>
      <c r="K153" s="152"/>
      <c r="L153" s="141"/>
      <c r="M153" s="141"/>
      <c r="N153" s="141"/>
      <c r="O153" s="141"/>
      <c r="P153" s="141"/>
      <c r="Q153" s="141"/>
      <c r="R153" s="141"/>
      <c r="S153" s="141"/>
      <c r="T153" s="141"/>
      <c r="U153" s="141"/>
      <c r="V153" s="141"/>
      <c r="W153" s="141"/>
      <c r="X153" s="141"/>
      <c r="Y153" s="141"/>
      <c r="Z153" s="141"/>
      <c r="AA153" s="141"/>
      <c r="AB153" s="13"/>
      <c r="AC153" s="13"/>
      <c r="AD153" s="13"/>
      <c r="AE153" s="13"/>
      <c r="AF153" s="13"/>
      <c r="AG153" s="13"/>
      <c r="AH153" s="13"/>
      <c r="AI153" s="13"/>
    </row>
    <row r="154" spans="1:69" x14ac:dyDescent="0.25">
      <c r="A154" s="143"/>
      <c r="B154" s="908" t="s">
        <v>159</v>
      </c>
      <c r="C154" s="908"/>
      <c r="D154" s="908"/>
      <c r="E154" s="908"/>
      <c r="F154" s="908"/>
      <c r="G154" s="908"/>
      <c r="H154" s="908"/>
      <c r="I154" s="908"/>
      <c r="J154" s="908"/>
      <c r="K154" s="152"/>
      <c r="L154" s="29"/>
      <c r="M154" s="29"/>
      <c r="N154" s="29"/>
      <c r="O154" s="29"/>
      <c r="P154" s="29"/>
      <c r="Q154" s="29"/>
      <c r="R154" s="29"/>
      <c r="S154" s="29"/>
      <c r="T154" s="29"/>
      <c r="U154" s="29"/>
      <c r="V154" s="29"/>
      <c r="W154" s="29"/>
      <c r="X154" s="29"/>
      <c r="Y154" s="29"/>
      <c r="Z154" s="29"/>
      <c r="AA154" s="29"/>
      <c r="AB154" s="12"/>
      <c r="AC154" s="12"/>
      <c r="AD154" s="12"/>
      <c r="AE154" s="12"/>
      <c r="AF154" s="12"/>
      <c r="AG154" s="12"/>
      <c r="AH154" s="12"/>
      <c r="AI154" s="12"/>
    </row>
    <row r="155" spans="1:69" ht="15.75" x14ac:dyDescent="0.25">
      <c r="A155" s="147">
        <v>16</v>
      </c>
      <c r="B155" s="1001" t="s">
        <v>821</v>
      </c>
      <c r="C155" s="1001"/>
      <c r="D155" s="1001"/>
      <c r="E155" s="1001"/>
      <c r="F155" s="1001"/>
      <c r="G155" s="1001"/>
      <c r="H155" s="1001"/>
      <c r="I155" s="1001"/>
      <c r="J155" s="1001"/>
      <c r="K155" s="152"/>
      <c r="L155" s="29"/>
      <c r="M155" s="29"/>
      <c r="N155" s="29"/>
      <c r="O155" s="29"/>
      <c r="P155" s="29"/>
      <c r="Q155" s="29"/>
      <c r="R155" s="29"/>
      <c r="S155" s="29"/>
      <c r="T155" s="29"/>
      <c r="U155" s="29"/>
      <c r="V155" s="29"/>
      <c r="W155" s="29"/>
      <c r="X155" s="29"/>
      <c r="Y155" s="29"/>
      <c r="Z155" s="29"/>
      <c r="AA155" s="29"/>
      <c r="AB155" s="12"/>
      <c r="AC155" s="12"/>
      <c r="AD155" s="12"/>
      <c r="AE155" s="12"/>
      <c r="AF155" s="12"/>
      <c r="AG155" s="12"/>
      <c r="AH155" s="12"/>
      <c r="AI155" s="12"/>
    </row>
    <row r="156" spans="1:69" x14ac:dyDescent="0.25">
      <c r="A156" s="143"/>
      <c r="B156" s="908" t="s">
        <v>822</v>
      </c>
      <c r="C156" s="908"/>
      <c r="D156" s="908"/>
      <c r="E156" s="908"/>
      <c r="F156" s="908"/>
      <c r="G156" s="908"/>
      <c r="H156" s="908"/>
      <c r="I156" s="908"/>
      <c r="J156" s="908"/>
      <c r="K156" s="152"/>
      <c r="L156" s="29"/>
      <c r="M156" s="29"/>
      <c r="N156" s="29"/>
      <c r="O156" s="29"/>
      <c r="P156" s="29"/>
      <c r="Q156" s="29"/>
      <c r="R156" s="29"/>
      <c r="S156" s="29"/>
      <c r="T156" s="29"/>
      <c r="U156" s="29"/>
      <c r="V156" s="29"/>
      <c r="W156" s="29"/>
      <c r="X156" s="29"/>
      <c r="Y156" s="29"/>
      <c r="Z156" s="29"/>
      <c r="AA156" s="29"/>
      <c r="AB156" s="12"/>
      <c r="AC156" s="12"/>
      <c r="AD156" s="12"/>
      <c r="AE156" s="12"/>
      <c r="AF156" s="12"/>
      <c r="AG156" s="12"/>
      <c r="AH156" s="12"/>
      <c r="AI156" s="12"/>
    </row>
    <row r="157" spans="1:69" x14ac:dyDescent="0.25">
      <c r="A157" s="143"/>
      <c r="B157" s="908" t="s">
        <v>833</v>
      </c>
      <c r="C157" s="908"/>
      <c r="D157" s="908"/>
      <c r="E157" s="908"/>
      <c r="F157" s="908"/>
      <c r="G157" s="908"/>
      <c r="H157" s="908"/>
      <c r="I157" s="908"/>
      <c r="J157" s="908"/>
      <c r="K157" s="152"/>
      <c r="L157" s="29"/>
      <c r="M157" s="29"/>
      <c r="N157" s="29"/>
      <c r="O157" s="29"/>
      <c r="P157" s="29"/>
      <c r="Q157" s="29"/>
      <c r="R157" s="29"/>
      <c r="S157" s="29"/>
      <c r="T157" s="29"/>
      <c r="U157" s="29"/>
      <c r="V157" s="29"/>
      <c r="W157" s="29"/>
      <c r="X157" s="29"/>
      <c r="Y157" s="29"/>
      <c r="Z157" s="29"/>
      <c r="AA157" s="29"/>
      <c r="AB157" s="12"/>
      <c r="AC157" s="12"/>
      <c r="AD157" s="12"/>
      <c r="AE157" s="12"/>
      <c r="AF157" s="12"/>
      <c r="AG157" s="12"/>
      <c r="AH157" s="12"/>
      <c r="AI157" s="12"/>
    </row>
    <row r="158" spans="1:69" x14ac:dyDescent="0.25">
      <c r="A158" s="143"/>
      <c r="B158" s="908" t="s">
        <v>834</v>
      </c>
      <c r="C158" s="908"/>
      <c r="D158" s="908"/>
      <c r="E158" s="908"/>
      <c r="F158" s="908"/>
      <c r="G158" s="908"/>
      <c r="H158" s="908"/>
      <c r="I158" s="908"/>
      <c r="J158" s="908"/>
      <c r="K158" s="152"/>
      <c r="L158" s="29"/>
      <c r="M158" s="29"/>
      <c r="N158" s="29"/>
      <c r="O158" s="29"/>
      <c r="P158" s="29"/>
      <c r="Q158" s="29"/>
      <c r="R158" s="29"/>
      <c r="S158" s="29"/>
      <c r="T158" s="29"/>
      <c r="U158" s="29"/>
      <c r="V158" s="29"/>
      <c r="W158" s="29"/>
      <c r="X158" s="29"/>
      <c r="Y158" s="29"/>
      <c r="Z158" s="29"/>
      <c r="AA158" s="29"/>
      <c r="AB158" s="12"/>
      <c r="AC158" s="12"/>
      <c r="AD158" s="12"/>
      <c r="AE158" s="12"/>
      <c r="AF158" s="12"/>
      <c r="AG158" s="12"/>
      <c r="AH158" s="12"/>
      <c r="AI158" s="12"/>
    </row>
    <row r="159" spans="1:69" x14ac:dyDescent="0.25">
      <c r="A159" s="143"/>
      <c r="B159" s="908" t="s">
        <v>835</v>
      </c>
      <c r="C159" s="908"/>
      <c r="D159" s="908"/>
      <c r="E159" s="908"/>
      <c r="F159" s="908"/>
      <c r="G159" s="908"/>
      <c r="H159" s="908"/>
      <c r="I159" s="908"/>
      <c r="J159" s="908"/>
      <c r="K159" s="152"/>
      <c r="L159" s="29"/>
      <c r="M159" s="29"/>
      <c r="N159" s="29"/>
      <c r="O159" s="29"/>
      <c r="P159" s="29"/>
      <c r="Q159" s="29"/>
      <c r="R159" s="29"/>
      <c r="S159" s="29"/>
      <c r="T159" s="29"/>
      <c r="U159" s="29"/>
      <c r="V159" s="29"/>
      <c r="W159" s="29"/>
      <c r="X159" s="29"/>
      <c r="Y159" s="29"/>
      <c r="Z159" s="29"/>
      <c r="AA159" s="29"/>
      <c r="AB159" s="12"/>
      <c r="AC159" s="12"/>
      <c r="AD159" s="12"/>
      <c r="AE159" s="12"/>
      <c r="AF159" s="12"/>
      <c r="AG159" s="12"/>
      <c r="AH159" s="12"/>
      <c r="AI159" s="12"/>
    </row>
    <row r="160" spans="1:69" x14ac:dyDescent="0.25">
      <c r="A160" s="143"/>
      <c r="B160" s="908" t="s">
        <v>836</v>
      </c>
      <c r="C160" s="908"/>
      <c r="D160" s="908"/>
      <c r="E160" s="908"/>
      <c r="F160" s="908"/>
      <c r="G160" s="908"/>
      <c r="H160" s="908"/>
      <c r="I160" s="908"/>
      <c r="J160" s="908"/>
      <c r="K160" s="152"/>
      <c r="L160" s="29"/>
      <c r="M160" s="29"/>
      <c r="N160" s="29"/>
      <c r="O160" s="29"/>
      <c r="P160" s="29"/>
      <c r="Q160" s="29"/>
      <c r="R160" s="29"/>
      <c r="S160" s="29"/>
      <c r="T160" s="29"/>
      <c r="U160" s="29"/>
      <c r="V160" s="29"/>
      <c r="W160" s="29"/>
      <c r="X160" s="29"/>
      <c r="Y160" s="29"/>
      <c r="Z160" s="29"/>
      <c r="AA160" s="29"/>
      <c r="AB160" s="12"/>
      <c r="AC160" s="12"/>
      <c r="AD160" s="12"/>
      <c r="AE160" s="12"/>
      <c r="AF160" s="12"/>
      <c r="AG160" s="12"/>
      <c r="AH160" s="12"/>
      <c r="AI160" s="12"/>
    </row>
    <row r="161" spans="1:35" ht="15.75" x14ac:dyDescent="0.25">
      <c r="A161" s="147">
        <v>17</v>
      </c>
      <c r="B161" s="1001" t="s">
        <v>823</v>
      </c>
      <c r="C161" s="1001"/>
      <c r="D161" s="1001"/>
      <c r="E161" s="1001"/>
      <c r="F161" s="1001"/>
      <c r="G161" s="1001"/>
      <c r="H161" s="1001"/>
      <c r="I161" s="1001"/>
      <c r="J161" s="1001"/>
      <c r="K161" s="152"/>
      <c r="L161" s="29"/>
      <c r="M161" s="29"/>
      <c r="N161" s="29"/>
      <c r="O161" s="29"/>
      <c r="P161" s="29"/>
      <c r="Q161" s="29"/>
      <c r="R161" s="29"/>
      <c r="S161" s="29"/>
      <c r="T161" s="29"/>
      <c r="U161" s="29"/>
      <c r="V161" s="29"/>
      <c r="W161" s="29"/>
      <c r="X161" s="29"/>
      <c r="Y161" s="29"/>
      <c r="Z161" s="29"/>
      <c r="AA161" s="29"/>
      <c r="AB161" s="12"/>
      <c r="AC161" s="12"/>
      <c r="AD161" s="12"/>
      <c r="AE161" s="12"/>
      <c r="AF161" s="12"/>
      <c r="AG161" s="12"/>
      <c r="AH161" s="12"/>
      <c r="AI161" s="12"/>
    </row>
    <row r="162" spans="1:35" x14ac:dyDescent="0.25">
      <c r="A162" s="143"/>
      <c r="B162" s="908" t="s">
        <v>824</v>
      </c>
      <c r="C162" s="908"/>
      <c r="D162" s="908"/>
      <c r="E162" s="908"/>
      <c r="F162" s="908"/>
      <c r="G162" s="908"/>
      <c r="H162" s="908"/>
      <c r="I162" s="908"/>
      <c r="J162" s="908"/>
      <c r="K162" s="152"/>
      <c r="L162" s="29"/>
      <c r="M162" s="29"/>
      <c r="N162" s="29"/>
      <c r="O162" s="29"/>
      <c r="P162" s="29"/>
      <c r="Q162" s="29"/>
      <c r="R162" s="29"/>
      <c r="S162" s="29"/>
      <c r="T162" s="29"/>
      <c r="U162" s="29"/>
      <c r="V162" s="29"/>
      <c r="W162" s="29"/>
      <c r="X162" s="29"/>
      <c r="Y162" s="29"/>
      <c r="Z162" s="29"/>
      <c r="AA162" s="29"/>
      <c r="AB162" s="12"/>
      <c r="AC162" s="12"/>
      <c r="AD162" s="12"/>
      <c r="AE162" s="12"/>
      <c r="AF162" s="12"/>
      <c r="AG162" s="12"/>
      <c r="AH162" s="12"/>
      <c r="AI162" s="12"/>
    </row>
    <row r="163" spans="1:35" x14ac:dyDescent="0.25">
      <c r="A163" s="143"/>
      <c r="B163" s="908" t="s">
        <v>825</v>
      </c>
      <c r="C163" s="908"/>
      <c r="D163" s="908"/>
      <c r="E163" s="908"/>
      <c r="F163" s="908"/>
      <c r="G163" s="908"/>
      <c r="H163" s="908"/>
      <c r="I163" s="908"/>
      <c r="J163" s="908"/>
      <c r="K163" s="152"/>
      <c r="L163" s="29"/>
      <c r="M163" s="29"/>
      <c r="N163" s="29"/>
      <c r="O163" s="29"/>
      <c r="P163" s="29"/>
      <c r="Q163" s="29"/>
      <c r="R163" s="29"/>
      <c r="S163" s="29"/>
      <c r="T163" s="29"/>
      <c r="U163" s="29"/>
      <c r="V163" s="29"/>
      <c r="W163" s="29"/>
      <c r="X163" s="29"/>
      <c r="Y163" s="29"/>
      <c r="Z163" s="29"/>
      <c r="AA163" s="29"/>
      <c r="AB163" s="12"/>
      <c r="AC163" s="12"/>
      <c r="AD163" s="12"/>
      <c r="AE163" s="12"/>
      <c r="AF163" s="12"/>
      <c r="AG163" s="12"/>
      <c r="AH163" s="12"/>
      <c r="AI163" s="12"/>
    </row>
    <row r="164" spans="1:35" x14ac:dyDescent="0.25">
      <c r="A164" s="143"/>
      <c r="B164" s="908" t="s">
        <v>826</v>
      </c>
      <c r="C164" s="908"/>
      <c r="D164" s="908"/>
      <c r="E164" s="908"/>
      <c r="F164" s="908"/>
      <c r="G164" s="908"/>
      <c r="H164" s="908"/>
      <c r="I164" s="908"/>
      <c r="J164" s="908"/>
      <c r="K164" s="152"/>
      <c r="L164" s="29"/>
      <c r="M164" s="29"/>
      <c r="N164" s="29"/>
      <c r="O164" s="29"/>
      <c r="P164" s="29"/>
      <c r="Q164" s="29"/>
      <c r="R164" s="29"/>
      <c r="S164" s="29"/>
      <c r="T164" s="29"/>
      <c r="U164" s="29"/>
      <c r="V164" s="29"/>
      <c r="W164" s="29"/>
      <c r="X164" s="29"/>
      <c r="Y164" s="29"/>
      <c r="Z164" s="29"/>
      <c r="AA164" s="29"/>
      <c r="AB164" s="12"/>
      <c r="AC164" s="12"/>
      <c r="AD164" s="12"/>
      <c r="AE164" s="12"/>
      <c r="AF164" s="12"/>
      <c r="AG164" s="12"/>
      <c r="AH164" s="12"/>
      <c r="AI164" s="12"/>
    </row>
    <row r="165" spans="1:35" x14ac:dyDescent="0.25">
      <c r="A165" s="143"/>
      <c r="B165" s="908" t="s">
        <v>827</v>
      </c>
      <c r="C165" s="908"/>
      <c r="D165" s="908"/>
      <c r="E165" s="908"/>
      <c r="F165" s="908"/>
      <c r="G165" s="908"/>
      <c r="H165" s="908"/>
      <c r="I165" s="908"/>
      <c r="J165" s="908"/>
      <c r="K165" s="152"/>
      <c r="L165" s="29"/>
      <c r="M165" s="29"/>
      <c r="N165" s="29"/>
      <c r="O165" s="29"/>
      <c r="P165" s="29"/>
      <c r="Q165" s="29"/>
      <c r="R165" s="29"/>
      <c r="S165" s="29"/>
      <c r="T165" s="29"/>
      <c r="U165" s="29"/>
      <c r="V165" s="29"/>
      <c r="W165" s="29"/>
      <c r="X165" s="29"/>
      <c r="Y165" s="29"/>
      <c r="Z165" s="29"/>
      <c r="AA165" s="29"/>
      <c r="AB165" s="12"/>
      <c r="AC165" s="12"/>
      <c r="AD165" s="12"/>
      <c r="AE165" s="12"/>
      <c r="AF165" s="12"/>
      <c r="AG165" s="12"/>
      <c r="AH165" s="12"/>
      <c r="AI165" s="12"/>
    </row>
    <row r="166" spans="1:35" x14ac:dyDescent="0.25">
      <c r="A166" s="143"/>
      <c r="B166" s="908" t="s">
        <v>828</v>
      </c>
      <c r="C166" s="908"/>
      <c r="D166" s="908"/>
      <c r="E166" s="908"/>
      <c r="F166" s="908"/>
      <c r="G166" s="908"/>
      <c r="H166" s="908"/>
      <c r="I166" s="908"/>
      <c r="J166" s="908"/>
      <c r="K166" s="152"/>
      <c r="L166" s="29"/>
      <c r="M166" s="29"/>
      <c r="N166" s="29"/>
      <c r="O166" s="29"/>
      <c r="P166" s="29"/>
      <c r="Q166" s="29"/>
      <c r="R166" s="29"/>
      <c r="S166" s="29"/>
      <c r="T166" s="29"/>
      <c r="U166" s="29"/>
      <c r="V166" s="29"/>
      <c r="W166" s="29"/>
      <c r="X166" s="29"/>
      <c r="Y166" s="29"/>
      <c r="Z166" s="29"/>
      <c r="AA166" s="29"/>
      <c r="AB166" s="12"/>
      <c r="AC166" s="12"/>
      <c r="AD166" s="12"/>
      <c r="AE166" s="12"/>
      <c r="AF166" s="12"/>
      <c r="AG166" s="12"/>
      <c r="AH166" s="12"/>
      <c r="AI166" s="12"/>
    </row>
    <row r="167" spans="1:35" ht="15.75" x14ac:dyDescent="0.25">
      <c r="A167" s="147">
        <v>18</v>
      </c>
      <c r="B167" s="1001" t="s">
        <v>829</v>
      </c>
      <c r="C167" s="1001"/>
      <c r="D167" s="1001"/>
      <c r="E167" s="1001"/>
      <c r="F167" s="1001"/>
      <c r="G167" s="1001"/>
      <c r="H167" s="1001"/>
      <c r="I167" s="1001"/>
      <c r="J167" s="1001"/>
      <c r="K167" s="152"/>
      <c r="L167" s="29"/>
      <c r="M167" s="29"/>
      <c r="N167" s="29"/>
      <c r="O167" s="29"/>
      <c r="P167" s="29"/>
      <c r="Q167" s="29"/>
      <c r="R167" s="29"/>
      <c r="S167" s="29"/>
      <c r="T167" s="29"/>
      <c r="U167" s="29"/>
      <c r="V167" s="29"/>
      <c r="W167" s="29"/>
      <c r="X167" s="29"/>
      <c r="Y167" s="29"/>
      <c r="Z167" s="29"/>
      <c r="AA167" s="29"/>
      <c r="AB167" s="12"/>
      <c r="AC167" s="12"/>
      <c r="AD167" s="12"/>
      <c r="AE167" s="12"/>
      <c r="AF167" s="12"/>
      <c r="AG167" s="12"/>
      <c r="AH167" s="12"/>
      <c r="AI167" s="12"/>
    </row>
    <row r="168" spans="1:35" x14ac:dyDescent="0.25">
      <c r="A168" s="143"/>
      <c r="B168" s="908" t="s">
        <v>830</v>
      </c>
      <c r="C168" s="908"/>
      <c r="D168" s="908"/>
      <c r="E168" s="908"/>
      <c r="F168" s="908"/>
      <c r="G168" s="908"/>
      <c r="H168" s="908"/>
      <c r="I168" s="908"/>
      <c r="J168" s="908"/>
      <c r="K168" s="152"/>
      <c r="L168" s="29"/>
      <c r="M168" s="29"/>
      <c r="N168" s="29"/>
      <c r="O168" s="29"/>
      <c r="P168" s="29"/>
      <c r="Q168" s="29"/>
      <c r="R168" s="29"/>
      <c r="S168" s="29"/>
      <c r="T168" s="29"/>
      <c r="U168" s="29"/>
      <c r="V168" s="29"/>
      <c r="W168" s="29"/>
      <c r="X168" s="29"/>
      <c r="Y168" s="29"/>
      <c r="Z168" s="29"/>
      <c r="AA168" s="29"/>
      <c r="AB168" s="12"/>
      <c r="AC168" s="12"/>
      <c r="AD168" s="12"/>
      <c r="AE168" s="12"/>
      <c r="AF168" s="12"/>
      <c r="AG168" s="12"/>
      <c r="AH168" s="12"/>
      <c r="AI168" s="12"/>
    </row>
    <row r="169" spans="1:35" x14ac:dyDescent="0.25">
      <c r="A169" s="143"/>
      <c r="B169" s="908" t="s">
        <v>831</v>
      </c>
      <c r="C169" s="908"/>
      <c r="D169" s="908"/>
      <c r="E169" s="908"/>
      <c r="F169" s="908"/>
      <c r="G169" s="908"/>
      <c r="H169" s="908"/>
      <c r="I169" s="908"/>
      <c r="J169" s="908"/>
      <c r="K169" s="152"/>
      <c r="L169" s="29"/>
      <c r="M169" s="29"/>
      <c r="N169" s="29"/>
      <c r="O169" s="29"/>
      <c r="P169" s="29"/>
      <c r="Q169" s="29"/>
      <c r="R169" s="29"/>
      <c r="S169" s="29"/>
      <c r="T169" s="29"/>
      <c r="U169" s="29"/>
      <c r="V169" s="29"/>
      <c r="W169" s="29"/>
      <c r="X169" s="29"/>
      <c r="Y169" s="29"/>
      <c r="Z169" s="29"/>
      <c r="AA169" s="29"/>
      <c r="AB169" s="12"/>
      <c r="AC169" s="12"/>
      <c r="AD169" s="12"/>
      <c r="AE169" s="12"/>
      <c r="AF169" s="12"/>
      <c r="AG169" s="12"/>
      <c r="AH169" s="12"/>
      <c r="AI169" s="12"/>
    </row>
    <row r="170" spans="1:35" x14ac:dyDescent="0.25">
      <c r="A170" s="143"/>
      <c r="B170" s="908" t="s">
        <v>832</v>
      </c>
      <c r="C170" s="908"/>
      <c r="D170" s="908"/>
      <c r="E170" s="908"/>
      <c r="F170" s="908"/>
      <c r="G170" s="908"/>
      <c r="H170" s="908"/>
      <c r="I170" s="908"/>
      <c r="J170" s="908"/>
      <c r="K170" s="152"/>
      <c r="L170" s="29"/>
      <c r="M170" s="29"/>
      <c r="N170" s="29"/>
      <c r="O170" s="29"/>
      <c r="P170" s="29"/>
      <c r="Q170" s="29"/>
      <c r="R170" s="29"/>
      <c r="S170" s="29"/>
      <c r="T170" s="29"/>
      <c r="U170" s="29"/>
      <c r="V170" s="29"/>
      <c r="W170" s="29"/>
      <c r="X170" s="29"/>
      <c r="Y170" s="29"/>
      <c r="Z170" s="29"/>
      <c r="AA170" s="29"/>
      <c r="AB170" s="12"/>
      <c r="AC170" s="12"/>
      <c r="AD170" s="12"/>
      <c r="AE170" s="12"/>
      <c r="AF170" s="12"/>
      <c r="AG170" s="12"/>
      <c r="AH170" s="12"/>
      <c r="AI170" s="12"/>
    </row>
    <row r="171" spans="1:35" ht="18.75" x14ac:dyDescent="0.3">
      <c r="A171" s="147">
        <v>16</v>
      </c>
      <c r="B171" s="1001" t="s">
        <v>160</v>
      </c>
      <c r="C171" s="1001"/>
      <c r="D171" s="1001"/>
      <c r="E171" s="1001"/>
      <c r="F171" s="1001"/>
      <c r="G171" s="1001"/>
      <c r="H171" s="1001"/>
      <c r="I171" s="1001"/>
      <c r="J171" s="1001"/>
      <c r="K171" s="153"/>
      <c r="L171" s="29"/>
      <c r="M171" s="29"/>
      <c r="N171" s="29"/>
      <c r="O171" s="29"/>
      <c r="P171" s="29"/>
      <c r="Q171" s="29"/>
      <c r="R171" s="29"/>
      <c r="S171" s="29"/>
      <c r="T171" s="29"/>
      <c r="U171" s="29"/>
      <c r="V171" s="29"/>
      <c r="W171" s="29"/>
      <c r="X171" s="29"/>
      <c r="Y171" s="29"/>
      <c r="Z171" s="29"/>
      <c r="AA171" s="29"/>
      <c r="AB171" s="12"/>
      <c r="AC171" s="12"/>
      <c r="AD171" s="12"/>
      <c r="AE171" s="12"/>
      <c r="AF171" s="12"/>
      <c r="AG171" s="12"/>
      <c r="AH171" s="12"/>
      <c r="AI171" s="12"/>
    </row>
    <row r="172" spans="1:35" x14ac:dyDescent="0.25">
      <c r="A172" s="143"/>
      <c r="B172" s="908" t="s">
        <v>161</v>
      </c>
      <c r="C172" s="908"/>
      <c r="D172" s="908"/>
      <c r="E172" s="908"/>
      <c r="F172" s="908"/>
      <c r="G172" s="908"/>
      <c r="H172" s="908"/>
      <c r="I172" s="908"/>
      <c r="J172" s="908"/>
      <c r="K172" s="152"/>
      <c r="L172" s="29"/>
      <c r="M172" s="29"/>
      <c r="N172" s="29"/>
      <c r="O172" s="29"/>
      <c r="P172" s="29"/>
      <c r="Q172" s="29"/>
      <c r="R172" s="29"/>
      <c r="S172" s="29"/>
      <c r="T172" s="29"/>
      <c r="U172" s="29"/>
      <c r="V172" s="29"/>
      <c r="W172" s="29"/>
      <c r="X172" s="29"/>
      <c r="Y172" s="29"/>
      <c r="Z172" s="29"/>
      <c r="AA172" s="29"/>
      <c r="AB172" s="12"/>
      <c r="AC172" s="12"/>
      <c r="AD172" s="12"/>
      <c r="AE172" s="12"/>
      <c r="AF172" s="12"/>
      <c r="AG172" s="12"/>
      <c r="AH172" s="12"/>
      <c r="AI172" s="12"/>
    </row>
    <row r="173" spans="1:35" x14ac:dyDescent="0.25">
      <c r="A173" s="143"/>
      <c r="B173" s="145" t="s">
        <v>100</v>
      </c>
      <c r="C173" s="908" t="s">
        <v>162</v>
      </c>
      <c r="D173" s="908"/>
      <c r="E173" s="908"/>
      <c r="F173" s="908"/>
      <c r="G173" s="908"/>
      <c r="H173" s="908"/>
      <c r="I173" s="908"/>
      <c r="J173" s="908"/>
      <c r="K173" s="152"/>
      <c r="L173" s="29"/>
      <c r="M173" s="29"/>
      <c r="N173" s="29"/>
      <c r="O173" s="29"/>
      <c r="P173" s="29"/>
      <c r="Q173" s="29"/>
      <c r="R173" s="29"/>
      <c r="S173" s="29"/>
      <c r="T173" s="29"/>
      <c r="U173" s="29"/>
      <c r="V173" s="29"/>
      <c r="W173" s="29"/>
      <c r="X173" s="29"/>
      <c r="Y173" s="29"/>
      <c r="Z173" s="29"/>
      <c r="AA173" s="29"/>
      <c r="AB173" s="12"/>
      <c r="AC173" s="12"/>
      <c r="AD173" s="12"/>
      <c r="AE173" s="12"/>
      <c r="AF173" s="12"/>
      <c r="AG173" s="12"/>
      <c r="AH173" s="12"/>
      <c r="AI173" s="12"/>
    </row>
    <row r="174" spans="1:35" x14ac:dyDescent="0.25">
      <c r="A174" s="143"/>
      <c r="B174" s="145" t="s">
        <v>103</v>
      </c>
      <c r="C174" s="908" t="s">
        <v>163</v>
      </c>
      <c r="D174" s="908"/>
      <c r="E174" s="908"/>
      <c r="F174" s="908"/>
      <c r="G174" s="908"/>
      <c r="H174" s="908"/>
      <c r="I174" s="908"/>
      <c r="J174" s="908"/>
      <c r="K174" s="152"/>
      <c r="L174" s="29"/>
      <c r="M174" s="29"/>
      <c r="N174" s="29"/>
      <c r="O174" s="29"/>
      <c r="P174" s="29"/>
      <c r="Q174" s="29"/>
      <c r="R174" s="29"/>
      <c r="S174" s="29"/>
      <c r="T174" s="29"/>
      <c r="U174" s="29"/>
      <c r="V174" s="29"/>
      <c r="W174" s="29"/>
      <c r="X174" s="29"/>
      <c r="Y174" s="29"/>
      <c r="Z174" s="29"/>
      <c r="AA174" s="29"/>
      <c r="AB174" s="12"/>
      <c r="AC174" s="12"/>
      <c r="AD174" s="12"/>
      <c r="AE174" s="12"/>
      <c r="AF174" s="12"/>
      <c r="AG174" s="12"/>
      <c r="AH174" s="12"/>
      <c r="AI174" s="12"/>
    </row>
    <row r="175" spans="1:35" x14ac:dyDescent="0.25">
      <c r="A175" s="143"/>
      <c r="B175" s="145" t="s">
        <v>107</v>
      </c>
      <c r="C175" s="908" t="s">
        <v>164</v>
      </c>
      <c r="D175" s="908"/>
      <c r="E175" s="908"/>
      <c r="F175" s="908"/>
      <c r="G175" s="908"/>
      <c r="H175" s="908"/>
      <c r="I175" s="908"/>
      <c r="J175" s="908"/>
      <c r="K175" s="152"/>
      <c r="L175" s="29"/>
      <c r="M175" s="29"/>
      <c r="N175" s="29"/>
      <c r="O175" s="29"/>
      <c r="P175" s="29"/>
      <c r="Q175" s="29"/>
      <c r="R175" s="29"/>
      <c r="S175" s="29"/>
      <c r="T175" s="29"/>
      <c r="U175" s="29"/>
      <c r="V175" s="29"/>
      <c r="W175" s="29"/>
      <c r="X175" s="29"/>
      <c r="Y175" s="29"/>
      <c r="Z175" s="29"/>
      <c r="AA175" s="29"/>
      <c r="AB175" s="12"/>
      <c r="AC175" s="12"/>
      <c r="AD175" s="12"/>
      <c r="AE175" s="12"/>
      <c r="AF175" s="12"/>
      <c r="AG175" s="12"/>
      <c r="AH175" s="12"/>
      <c r="AI175" s="12"/>
    </row>
    <row r="176" spans="1:35" x14ac:dyDescent="0.25">
      <c r="A176" s="143"/>
      <c r="B176" s="145" t="s">
        <v>150</v>
      </c>
      <c r="C176" s="908" t="s">
        <v>165</v>
      </c>
      <c r="D176" s="908"/>
      <c r="E176" s="908"/>
      <c r="F176" s="908"/>
      <c r="G176" s="908"/>
      <c r="H176" s="908"/>
      <c r="I176" s="908"/>
      <c r="J176" s="908"/>
      <c r="K176" s="152"/>
      <c r="L176" s="29"/>
      <c r="M176" s="29"/>
      <c r="N176" s="29"/>
      <c r="O176" s="29"/>
      <c r="P176" s="29"/>
      <c r="Q176" s="29"/>
      <c r="R176" s="29"/>
      <c r="S176" s="29"/>
      <c r="T176" s="29"/>
      <c r="U176" s="29"/>
      <c r="V176" s="29"/>
      <c r="W176" s="29"/>
      <c r="X176" s="29"/>
      <c r="Y176" s="29"/>
      <c r="Z176" s="29"/>
      <c r="AA176" s="29"/>
      <c r="AB176" s="12"/>
      <c r="AC176" s="12"/>
      <c r="AD176" s="12"/>
      <c r="AE176" s="12"/>
      <c r="AF176" s="12"/>
      <c r="AG176" s="12"/>
      <c r="AH176" s="12"/>
      <c r="AI176" s="12"/>
    </row>
    <row r="177" spans="1:35" x14ac:dyDescent="0.25">
      <c r="A177" s="143"/>
      <c r="B177" s="145" t="s">
        <v>111</v>
      </c>
      <c r="C177" s="908" t="s">
        <v>166</v>
      </c>
      <c r="D177" s="908"/>
      <c r="E177" s="908"/>
      <c r="F177" s="908"/>
      <c r="G177" s="908"/>
      <c r="H177" s="908"/>
      <c r="I177" s="908"/>
      <c r="J177" s="908"/>
      <c r="K177" s="152"/>
      <c r="L177" s="29"/>
      <c r="M177" s="29"/>
      <c r="N177" s="29"/>
      <c r="O177" s="29"/>
      <c r="P177" s="29"/>
      <c r="Q177" s="29"/>
      <c r="R177" s="29"/>
      <c r="S177" s="29"/>
      <c r="T177" s="29"/>
      <c r="U177" s="29"/>
      <c r="V177" s="29"/>
      <c r="W177" s="29"/>
      <c r="X177" s="29"/>
      <c r="Y177" s="29"/>
      <c r="Z177" s="29"/>
      <c r="AA177" s="29"/>
      <c r="AB177" s="12"/>
      <c r="AC177" s="12"/>
      <c r="AD177" s="12"/>
      <c r="AE177" s="12"/>
      <c r="AF177" s="12"/>
      <c r="AG177" s="12"/>
      <c r="AH177" s="12"/>
      <c r="AI177" s="12"/>
    </row>
    <row r="178" spans="1:35" x14ac:dyDescent="0.25">
      <c r="A178" s="143"/>
      <c r="B178" s="145" t="s">
        <v>113</v>
      </c>
      <c r="C178" s="908" t="s">
        <v>167</v>
      </c>
      <c r="D178" s="908"/>
      <c r="E178" s="908"/>
      <c r="F178" s="908"/>
      <c r="G178" s="908"/>
      <c r="H178" s="908"/>
      <c r="I178" s="908"/>
      <c r="J178" s="908"/>
      <c r="K178" s="152"/>
      <c r="L178" s="29"/>
      <c r="M178" s="29"/>
      <c r="N178" s="29"/>
      <c r="O178" s="29"/>
      <c r="P178" s="29"/>
      <c r="Q178" s="29"/>
      <c r="R178" s="29"/>
      <c r="S178" s="29"/>
      <c r="T178" s="29"/>
      <c r="U178" s="29"/>
      <c r="V178" s="29"/>
      <c r="W178" s="29"/>
      <c r="X178" s="29"/>
      <c r="Y178" s="29"/>
      <c r="Z178" s="29"/>
      <c r="AA178" s="29"/>
      <c r="AB178" s="12"/>
      <c r="AC178" s="12"/>
      <c r="AD178" s="12"/>
      <c r="AE178" s="12"/>
      <c r="AF178" s="12"/>
      <c r="AG178" s="12"/>
      <c r="AH178" s="12"/>
      <c r="AI178" s="12"/>
    </row>
    <row r="179" spans="1:35" x14ac:dyDescent="0.25">
      <c r="A179" s="143"/>
      <c r="B179" s="145" t="s">
        <v>116</v>
      </c>
      <c r="C179" s="908" t="s">
        <v>168</v>
      </c>
      <c r="D179" s="908"/>
      <c r="E179" s="908"/>
      <c r="F179" s="908"/>
      <c r="G179" s="908"/>
      <c r="H179" s="908"/>
      <c r="I179" s="908"/>
      <c r="J179" s="908"/>
      <c r="K179" s="152"/>
      <c r="L179" s="29"/>
      <c r="M179" s="29"/>
      <c r="N179" s="29"/>
      <c r="O179" s="29"/>
      <c r="P179" s="29"/>
      <c r="Q179" s="29"/>
      <c r="R179" s="29"/>
      <c r="S179" s="29"/>
      <c r="T179" s="29"/>
      <c r="U179" s="29"/>
      <c r="V179" s="29"/>
      <c r="W179" s="29"/>
      <c r="X179" s="29"/>
      <c r="Y179" s="29"/>
      <c r="Z179" s="29"/>
      <c r="AA179" s="29"/>
      <c r="AB179" s="12"/>
      <c r="AC179" s="12"/>
      <c r="AD179" s="12"/>
      <c r="AE179" s="12"/>
      <c r="AF179" s="12"/>
      <c r="AG179" s="12"/>
      <c r="AH179" s="12"/>
      <c r="AI179" s="12"/>
    </row>
    <row r="180" spans="1:35" x14ac:dyDescent="0.25">
      <c r="A180" s="143"/>
      <c r="B180" s="145" t="s">
        <v>174</v>
      </c>
      <c r="C180" s="908" t="s">
        <v>169</v>
      </c>
      <c r="D180" s="908"/>
      <c r="E180" s="908"/>
      <c r="F180" s="908"/>
      <c r="G180" s="908"/>
      <c r="H180" s="908"/>
      <c r="I180" s="908"/>
      <c r="J180" s="908"/>
      <c r="K180" s="152"/>
      <c r="L180" s="29"/>
      <c r="M180" s="29"/>
      <c r="N180" s="29"/>
      <c r="O180" s="29"/>
      <c r="P180" s="29"/>
      <c r="Q180" s="29"/>
      <c r="R180" s="29"/>
      <c r="S180" s="29"/>
      <c r="T180" s="29"/>
      <c r="U180" s="29"/>
      <c r="V180" s="29"/>
      <c r="W180" s="29"/>
      <c r="X180" s="29"/>
      <c r="Y180" s="29"/>
      <c r="Z180" s="29"/>
      <c r="AA180" s="29"/>
      <c r="AB180" s="12"/>
      <c r="AC180" s="12"/>
      <c r="AD180" s="12"/>
      <c r="AE180" s="12"/>
      <c r="AF180" s="12"/>
      <c r="AG180" s="12"/>
      <c r="AH180" s="12"/>
      <c r="AI180" s="12"/>
    </row>
    <row r="181" spans="1:35" x14ac:dyDescent="0.25">
      <c r="A181" s="143"/>
      <c r="B181" s="145" t="s">
        <v>121</v>
      </c>
      <c r="C181" s="908" t="s">
        <v>170</v>
      </c>
      <c r="D181" s="908"/>
      <c r="E181" s="908"/>
      <c r="F181" s="908"/>
      <c r="G181" s="908"/>
      <c r="H181" s="908"/>
      <c r="I181" s="908"/>
      <c r="J181" s="908"/>
      <c r="K181" s="152"/>
      <c r="L181" s="29"/>
      <c r="M181" s="29"/>
      <c r="N181" s="29"/>
      <c r="O181" s="29"/>
      <c r="P181" s="29"/>
      <c r="Q181" s="29"/>
      <c r="R181" s="29"/>
      <c r="S181" s="29"/>
      <c r="T181" s="29"/>
      <c r="U181" s="29"/>
      <c r="V181" s="29"/>
      <c r="W181" s="29"/>
      <c r="X181" s="29"/>
      <c r="Y181" s="29"/>
      <c r="Z181" s="29"/>
      <c r="AA181" s="29"/>
      <c r="AB181" s="12"/>
      <c r="AC181" s="12"/>
      <c r="AD181" s="12"/>
      <c r="AE181" s="12"/>
      <c r="AF181" s="12"/>
      <c r="AG181" s="12"/>
      <c r="AH181" s="12"/>
      <c r="AI181" s="12"/>
    </row>
    <row r="182" spans="1:35" x14ac:dyDescent="0.25">
      <c r="A182" s="143"/>
      <c r="B182" s="145" t="s">
        <v>123</v>
      </c>
      <c r="C182" s="908" t="s">
        <v>171</v>
      </c>
      <c r="D182" s="908"/>
      <c r="E182" s="908"/>
      <c r="F182" s="908"/>
      <c r="G182" s="908"/>
      <c r="H182" s="908"/>
      <c r="I182" s="908"/>
      <c r="J182" s="908"/>
      <c r="K182" s="152"/>
      <c r="L182" s="29"/>
      <c r="M182" s="29"/>
      <c r="N182" s="29"/>
      <c r="O182" s="29"/>
      <c r="P182" s="29"/>
      <c r="Q182" s="29"/>
      <c r="R182" s="29"/>
      <c r="S182" s="29"/>
      <c r="T182" s="29"/>
      <c r="U182" s="29"/>
      <c r="V182" s="29"/>
      <c r="W182" s="29"/>
      <c r="X182" s="29"/>
      <c r="Y182" s="29"/>
      <c r="Z182" s="29"/>
      <c r="AA182" s="29"/>
      <c r="AB182" s="12"/>
      <c r="AC182" s="12"/>
      <c r="AD182" s="12"/>
      <c r="AE182" s="12"/>
      <c r="AF182" s="12"/>
      <c r="AG182" s="12"/>
      <c r="AH182" s="12"/>
      <c r="AI182" s="12"/>
    </row>
    <row r="183" spans="1:35" x14ac:dyDescent="0.25">
      <c r="A183" s="143"/>
      <c r="B183" s="145"/>
      <c r="C183" s="908" t="s">
        <v>172</v>
      </c>
      <c r="D183" s="908"/>
      <c r="E183" s="908"/>
      <c r="F183" s="908"/>
      <c r="G183" s="908"/>
      <c r="H183" s="908"/>
      <c r="I183" s="908"/>
      <c r="J183" s="908"/>
      <c r="K183" s="152"/>
      <c r="L183" s="29"/>
      <c r="M183" s="29"/>
      <c r="N183" s="29"/>
      <c r="O183" s="29"/>
      <c r="P183" s="29"/>
      <c r="Q183" s="29"/>
      <c r="R183" s="29"/>
      <c r="S183" s="29"/>
      <c r="T183" s="29"/>
      <c r="U183" s="29"/>
      <c r="V183" s="29"/>
      <c r="W183" s="29"/>
      <c r="X183" s="29"/>
      <c r="Y183" s="29"/>
      <c r="Z183" s="29"/>
      <c r="AA183" s="29"/>
      <c r="AB183" s="12"/>
      <c r="AC183" s="12"/>
      <c r="AD183" s="12"/>
      <c r="AE183" s="12"/>
      <c r="AF183" s="12"/>
      <c r="AG183" s="12"/>
      <c r="AH183" s="12"/>
      <c r="AI183" s="12"/>
    </row>
    <row r="184" spans="1:35" x14ac:dyDescent="0.25">
      <c r="A184" s="143"/>
      <c r="B184" s="145" t="s">
        <v>125</v>
      </c>
      <c r="C184" s="908" t="s">
        <v>173</v>
      </c>
      <c r="D184" s="908"/>
      <c r="E184" s="908"/>
      <c r="F184" s="908"/>
      <c r="G184" s="908"/>
      <c r="H184" s="908"/>
      <c r="I184" s="908"/>
      <c r="J184" s="908"/>
      <c r="K184" s="152"/>
      <c r="L184" s="29"/>
      <c r="M184" s="29"/>
      <c r="N184" s="29"/>
      <c r="O184" s="29"/>
      <c r="P184" s="29"/>
      <c r="Q184" s="29"/>
      <c r="R184" s="29"/>
      <c r="S184" s="29"/>
      <c r="T184" s="29"/>
      <c r="U184" s="29"/>
      <c r="V184" s="29"/>
      <c r="W184" s="29"/>
      <c r="X184" s="29"/>
      <c r="Y184" s="29"/>
      <c r="Z184" s="29"/>
      <c r="AA184" s="29"/>
      <c r="AB184" s="12"/>
      <c r="AC184" s="12"/>
      <c r="AD184" s="12"/>
      <c r="AE184" s="12"/>
      <c r="AF184" s="12"/>
      <c r="AG184" s="12"/>
      <c r="AH184" s="12"/>
      <c r="AI184" s="12"/>
    </row>
    <row r="185" spans="1:35" x14ac:dyDescent="0.25">
      <c r="A185" s="143"/>
      <c r="B185" s="145" t="s">
        <v>234</v>
      </c>
      <c r="C185" s="908" t="s">
        <v>235</v>
      </c>
      <c r="D185" s="908"/>
      <c r="E185" s="908"/>
      <c r="F185" s="908"/>
      <c r="G185" s="908"/>
      <c r="H185" s="908"/>
      <c r="I185" s="908"/>
      <c r="J185" s="908"/>
      <c r="K185" s="152"/>
      <c r="L185" s="29"/>
      <c r="M185" s="29"/>
      <c r="N185" s="29"/>
      <c r="O185" s="29"/>
      <c r="P185" s="29"/>
      <c r="Q185" s="29"/>
      <c r="R185" s="29"/>
      <c r="S185" s="29"/>
      <c r="T185" s="29"/>
      <c r="U185" s="29"/>
      <c r="V185" s="29"/>
      <c r="W185" s="29"/>
      <c r="X185" s="29"/>
      <c r="Y185" s="29"/>
      <c r="Z185" s="29"/>
      <c r="AA185" s="29"/>
      <c r="AB185" s="12"/>
      <c r="AC185" s="12"/>
      <c r="AD185" s="12"/>
      <c r="AE185" s="12"/>
      <c r="AF185" s="12"/>
      <c r="AG185" s="12"/>
      <c r="AH185" s="12"/>
      <c r="AI185" s="12"/>
    </row>
    <row r="186" spans="1:35" x14ac:dyDescent="0.25">
      <c r="A186" s="143"/>
      <c r="B186" s="145" t="s">
        <v>236</v>
      </c>
      <c r="C186" s="908" t="s">
        <v>237</v>
      </c>
      <c r="D186" s="908"/>
      <c r="E186" s="908"/>
      <c r="F186" s="908"/>
      <c r="G186" s="908"/>
      <c r="H186" s="908"/>
      <c r="I186" s="908"/>
      <c r="J186" s="908"/>
      <c r="K186" s="152"/>
      <c r="L186" s="29"/>
      <c r="M186" s="29"/>
      <c r="N186" s="29"/>
      <c r="O186" s="29"/>
      <c r="P186" s="29"/>
      <c r="Q186" s="29"/>
      <c r="R186" s="29"/>
      <c r="S186" s="29"/>
      <c r="T186" s="29"/>
      <c r="U186" s="29"/>
      <c r="V186" s="29"/>
      <c r="W186" s="29"/>
      <c r="X186" s="29"/>
      <c r="Y186" s="29"/>
      <c r="Z186" s="29"/>
      <c r="AA186" s="29"/>
      <c r="AB186" s="12"/>
      <c r="AC186" s="12"/>
      <c r="AD186" s="12"/>
      <c r="AE186" s="12"/>
      <c r="AF186" s="12"/>
      <c r="AG186" s="12"/>
      <c r="AH186" s="12"/>
      <c r="AI186" s="12"/>
    </row>
    <row r="187" spans="1:35" x14ac:dyDescent="0.25">
      <c r="A187" s="143"/>
      <c r="B187" s="908" t="s">
        <v>192</v>
      </c>
      <c r="C187" s="908"/>
      <c r="D187" s="908"/>
      <c r="E187" s="908"/>
      <c r="F187" s="908"/>
      <c r="G187" s="908"/>
      <c r="H187" s="908"/>
      <c r="I187" s="908"/>
      <c r="J187" s="908"/>
      <c r="K187" s="152"/>
      <c r="L187" s="29"/>
      <c r="M187" s="29"/>
      <c r="N187" s="29"/>
      <c r="O187" s="29"/>
      <c r="P187" s="29"/>
      <c r="Q187" s="29"/>
      <c r="R187" s="29"/>
      <c r="S187" s="29"/>
      <c r="T187" s="29"/>
      <c r="U187" s="29"/>
      <c r="V187" s="29"/>
      <c r="W187" s="29"/>
      <c r="X187" s="29"/>
      <c r="Y187" s="29"/>
      <c r="Z187" s="29"/>
      <c r="AA187" s="29"/>
      <c r="AB187" s="12"/>
      <c r="AC187" s="12"/>
      <c r="AD187" s="12"/>
      <c r="AE187" s="12"/>
      <c r="AF187" s="12"/>
      <c r="AG187" s="12"/>
      <c r="AH187" s="12"/>
      <c r="AI187" s="12"/>
    </row>
    <row r="188" spans="1:35" x14ac:dyDescent="0.25">
      <c r="A188" s="143"/>
      <c r="B188" s="908" t="s">
        <v>193</v>
      </c>
      <c r="C188" s="908"/>
      <c r="D188" s="908"/>
      <c r="E188" s="908"/>
      <c r="F188" s="908"/>
      <c r="G188" s="908"/>
      <c r="H188" s="908"/>
      <c r="I188" s="908"/>
      <c r="J188" s="908"/>
      <c r="K188" s="152"/>
      <c r="L188" s="29"/>
      <c r="M188" s="29"/>
      <c r="N188" s="29"/>
      <c r="O188" s="29"/>
      <c r="P188" s="29"/>
      <c r="Q188" s="29"/>
      <c r="R188" s="29"/>
      <c r="S188" s="29"/>
      <c r="T188" s="29"/>
      <c r="U188" s="29"/>
      <c r="V188" s="29"/>
      <c r="W188" s="29"/>
      <c r="X188" s="29"/>
      <c r="Y188" s="29"/>
      <c r="Z188" s="29"/>
      <c r="AA188" s="29"/>
      <c r="AB188" s="12"/>
      <c r="AC188" s="12"/>
      <c r="AD188" s="12"/>
      <c r="AE188" s="12"/>
      <c r="AF188" s="12"/>
      <c r="AG188" s="12"/>
      <c r="AH188" s="12"/>
      <c r="AI188" s="12"/>
    </row>
    <row r="189" spans="1:35" x14ac:dyDescent="0.25">
      <c r="A189" s="143"/>
      <c r="B189" s="908" t="s">
        <v>175</v>
      </c>
      <c r="C189" s="908"/>
      <c r="D189" s="908"/>
      <c r="E189" s="908"/>
      <c r="F189" s="908"/>
      <c r="G189" s="908"/>
      <c r="H189" s="908"/>
      <c r="I189" s="908"/>
      <c r="J189" s="908"/>
      <c r="K189" s="152"/>
      <c r="L189" s="29"/>
      <c r="M189" s="29"/>
      <c r="N189" s="29"/>
      <c r="O189" s="29"/>
      <c r="P189" s="29"/>
      <c r="Q189" s="29"/>
      <c r="R189" s="29"/>
      <c r="S189" s="29"/>
      <c r="T189" s="29"/>
      <c r="U189" s="29"/>
      <c r="V189" s="29"/>
      <c r="W189" s="29"/>
      <c r="X189" s="29"/>
      <c r="Y189" s="29"/>
      <c r="Z189" s="29"/>
      <c r="AA189" s="29"/>
      <c r="AB189" s="12"/>
      <c r="AC189" s="12"/>
      <c r="AD189" s="12"/>
      <c r="AE189" s="12"/>
      <c r="AF189" s="12"/>
      <c r="AG189" s="12"/>
      <c r="AH189" s="12"/>
      <c r="AI189" s="12"/>
    </row>
    <row r="190" spans="1:35" s="4" customFormat="1" ht="18.75" x14ac:dyDescent="0.3">
      <c r="A190" s="143"/>
      <c r="B190" s="908" t="s">
        <v>176</v>
      </c>
      <c r="C190" s="908"/>
      <c r="D190" s="908"/>
      <c r="E190" s="908"/>
      <c r="F190" s="908"/>
      <c r="G190" s="908"/>
      <c r="H190" s="908"/>
      <c r="I190" s="908"/>
      <c r="J190" s="908"/>
      <c r="K190" s="152"/>
      <c r="L190" s="141"/>
      <c r="M190" s="141"/>
      <c r="N190" s="141"/>
      <c r="O190" s="141"/>
      <c r="P190" s="141"/>
      <c r="Q190" s="141"/>
      <c r="R190" s="141"/>
      <c r="S190" s="141"/>
      <c r="T190" s="141"/>
      <c r="U190" s="141"/>
      <c r="V190" s="141"/>
      <c r="W190" s="141"/>
      <c r="X190" s="141"/>
      <c r="Y190" s="141"/>
      <c r="Z190" s="141"/>
      <c r="AA190" s="141"/>
      <c r="AB190" s="13"/>
      <c r="AC190" s="13"/>
      <c r="AD190" s="13"/>
      <c r="AE190" s="13"/>
      <c r="AF190" s="13"/>
      <c r="AG190" s="13"/>
      <c r="AH190" s="13"/>
      <c r="AI190" s="13"/>
    </row>
    <row r="191" spans="1:35" x14ac:dyDescent="0.25">
      <c r="A191" s="143"/>
      <c r="B191" s="908" t="s">
        <v>177</v>
      </c>
      <c r="C191" s="908"/>
      <c r="D191" s="908"/>
      <c r="E191" s="908"/>
      <c r="F191" s="908"/>
      <c r="G191" s="908"/>
      <c r="H191" s="908"/>
      <c r="I191" s="908"/>
      <c r="J191" s="908"/>
      <c r="K191" s="152"/>
      <c r="L191" s="29"/>
      <c r="M191" s="29"/>
      <c r="N191" s="29"/>
      <c r="O191" s="29"/>
      <c r="P191" s="29"/>
      <c r="Q191" s="29"/>
      <c r="R191" s="29"/>
      <c r="S191" s="29"/>
      <c r="T191" s="29"/>
      <c r="U191" s="29"/>
      <c r="V191" s="29"/>
      <c r="W191" s="29"/>
      <c r="X191" s="29"/>
      <c r="Y191" s="29"/>
      <c r="Z191" s="29"/>
      <c r="AA191" s="29"/>
      <c r="AB191" s="12"/>
      <c r="AC191" s="12"/>
      <c r="AD191" s="12"/>
      <c r="AE191" s="12"/>
      <c r="AF191" s="12"/>
      <c r="AG191" s="12"/>
      <c r="AH191" s="12"/>
      <c r="AI191" s="12"/>
    </row>
    <row r="192" spans="1:35" s="4" customFormat="1" ht="18.75" x14ac:dyDescent="0.3">
      <c r="A192" s="147">
        <v>17</v>
      </c>
      <c r="B192" s="1001" t="s">
        <v>179</v>
      </c>
      <c r="C192" s="1001"/>
      <c r="D192" s="1001"/>
      <c r="E192" s="1001"/>
      <c r="F192" s="1001"/>
      <c r="G192" s="1001"/>
      <c r="H192" s="1001"/>
      <c r="I192" s="1001"/>
      <c r="J192" s="1001"/>
      <c r="K192" s="153"/>
      <c r="L192" s="141"/>
      <c r="M192" s="141"/>
      <c r="N192" s="141"/>
      <c r="O192" s="141"/>
      <c r="P192" s="141"/>
      <c r="Q192" s="141"/>
      <c r="R192" s="141"/>
      <c r="S192" s="141"/>
      <c r="T192" s="141"/>
      <c r="U192" s="141"/>
      <c r="V192" s="141"/>
      <c r="W192" s="141"/>
      <c r="X192" s="141"/>
      <c r="Y192" s="141"/>
      <c r="Z192" s="141"/>
      <c r="AA192" s="141"/>
      <c r="AB192" s="13"/>
      <c r="AC192" s="13"/>
      <c r="AD192" s="13"/>
      <c r="AE192" s="13"/>
      <c r="AF192" s="13"/>
      <c r="AG192" s="13"/>
      <c r="AH192" s="13"/>
      <c r="AI192" s="13"/>
    </row>
    <row r="193" spans="1:35" x14ac:dyDescent="0.25">
      <c r="A193" s="143"/>
      <c r="B193" s="908" t="s">
        <v>205</v>
      </c>
      <c r="C193" s="908"/>
      <c r="D193" s="908"/>
      <c r="E193" s="908"/>
      <c r="F193" s="908"/>
      <c r="G193" s="908"/>
      <c r="H193" s="908"/>
      <c r="I193" s="908"/>
      <c r="J193" s="908"/>
      <c r="K193" s="152"/>
      <c r="L193" s="29"/>
      <c r="M193" s="29"/>
      <c r="N193" s="29"/>
      <c r="O193" s="29"/>
      <c r="P193" s="29"/>
      <c r="Q193" s="29"/>
      <c r="R193" s="29"/>
      <c r="S193" s="29"/>
      <c r="T193" s="29"/>
      <c r="U193" s="29"/>
      <c r="V193" s="29"/>
      <c r="W193" s="29"/>
      <c r="X193" s="29"/>
      <c r="Y193" s="29"/>
      <c r="Z193" s="29"/>
      <c r="AA193" s="29"/>
      <c r="AB193" s="12"/>
      <c r="AC193" s="12"/>
      <c r="AD193" s="12"/>
      <c r="AE193" s="12"/>
      <c r="AF193" s="12"/>
      <c r="AG193" s="12"/>
      <c r="AH193" s="12"/>
      <c r="AI193" s="12"/>
    </row>
    <row r="194" spans="1:35" ht="18.75" x14ac:dyDescent="0.3">
      <c r="A194" s="147">
        <v>18</v>
      </c>
      <c r="B194" s="1001" t="s">
        <v>180</v>
      </c>
      <c r="C194" s="1001"/>
      <c r="D194" s="1001"/>
      <c r="E194" s="1001"/>
      <c r="F194" s="1001"/>
      <c r="G194" s="1001"/>
      <c r="H194" s="1001"/>
      <c r="I194" s="1001"/>
      <c r="J194" s="1001"/>
      <c r="K194" s="153"/>
      <c r="L194" s="29"/>
      <c r="M194" s="29"/>
      <c r="N194" s="29"/>
      <c r="O194" s="29"/>
      <c r="P194" s="29"/>
      <c r="Q194" s="29"/>
      <c r="R194" s="29"/>
      <c r="S194" s="29"/>
      <c r="T194" s="29"/>
      <c r="U194" s="29"/>
      <c r="V194" s="29"/>
      <c r="W194" s="29"/>
      <c r="X194" s="29"/>
      <c r="Y194" s="29"/>
      <c r="Z194" s="29"/>
      <c r="AA194" s="29"/>
      <c r="AB194" s="12"/>
      <c r="AC194" s="12"/>
      <c r="AD194" s="12"/>
      <c r="AE194" s="12"/>
      <c r="AF194" s="12"/>
      <c r="AG194" s="12"/>
      <c r="AH194" s="12"/>
      <c r="AI194" s="12"/>
    </row>
    <row r="195" spans="1:35" x14ac:dyDescent="0.25">
      <c r="A195" s="143"/>
      <c r="B195" s="908" t="s">
        <v>181</v>
      </c>
      <c r="C195" s="908"/>
      <c r="D195" s="908"/>
      <c r="E195" s="908"/>
      <c r="F195" s="908"/>
      <c r="G195" s="908"/>
      <c r="H195" s="908"/>
      <c r="I195" s="908"/>
      <c r="J195" s="908"/>
      <c r="K195" s="152"/>
      <c r="L195" s="29"/>
      <c r="M195" s="29"/>
      <c r="N195" s="29"/>
      <c r="O195" s="29"/>
      <c r="P195" s="29"/>
      <c r="Q195" s="29"/>
      <c r="R195" s="29"/>
      <c r="S195" s="29"/>
      <c r="T195" s="29"/>
      <c r="U195" s="29"/>
      <c r="V195" s="29"/>
      <c r="W195" s="29"/>
      <c r="X195" s="29"/>
      <c r="Y195" s="29"/>
      <c r="Z195" s="29"/>
      <c r="AA195" s="29"/>
      <c r="AB195" s="12"/>
      <c r="AC195" s="12"/>
      <c r="AD195" s="12"/>
      <c r="AE195" s="12"/>
      <c r="AF195" s="12"/>
      <c r="AG195" s="12"/>
      <c r="AH195" s="12"/>
      <c r="AI195" s="12"/>
    </row>
    <row r="196" spans="1:35" x14ac:dyDescent="0.25">
      <c r="A196" s="143"/>
      <c r="B196" s="908" t="s">
        <v>182</v>
      </c>
      <c r="C196" s="908"/>
      <c r="D196" s="908"/>
      <c r="E196" s="908"/>
      <c r="F196" s="908"/>
      <c r="G196" s="908"/>
      <c r="H196" s="908"/>
      <c r="I196" s="908"/>
      <c r="J196" s="908"/>
      <c r="K196" s="152"/>
      <c r="L196" s="29"/>
      <c r="M196" s="29"/>
      <c r="N196" s="29"/>
      <c r="O196" s="29"/>
      <c r="P196" s="29"/>
      <c r="Q196" s="29"/>
      <c r="R196" s="29"/>
      <c r="S196" s="29"/>
      <c r="T196" s="29"/>
      <c r="U196" s="29"/>
      <c r="V196" s="29"/>
      <c r="W196" s="29"/>
      <c r="X196" s="29"/>
      <c r="Y196" s="29"/>
      <c r="Z196" s="29"/>
      <c r="AA196" s="29"/>
      <c r="AB196" s="12"/>
      <c r="AC196" s="12"/>
      <c r="AD196" s="12"/>
      <c r="AE196" s="12"/>
      <c r="AF196" s="12"/>
      <c r="AG196" s="12"/>
      <c r="AH196" s="12"/>
      <c r="AI196" s="12"/>
    </row>
    <row r="197" spans="1:35" x14ac:dyDescent="0.25">
      <c r="A197" s="143"/>
      <c r="B197" s="908" t="s">
        <v>183</v>
      </c>
      <c r="C197" s="908"/>
      <c r="D197" s="908"/>
      <c r="E197" s="908"/>
      <c r="F197" s="908"/>
      <c r="G197" s="908"/>
      <c r="H197" s="908"/>
      <c r="I197" s="908"/>
      <c r="J197" s="908"/>
      <c r="K197" s="152"/>
      <c r="L197" s="29"/>
      <c r="M197" s="29"/>
      <c r="N197" s="29"/>
      <c r="O197" s="29"/>
      <c r="P197" s="29"/>
      <c r="Q197" s="29"/>
      <c r="R197" s="29"/>
      <c r="S197" s="29"/>
      <c r="T197" s="29"/>
      <c r="U197" s="29"/>
      <c r="V197" s="29"/>
      <c r="W197" s="29"/>
      <c r="X197" s="29"/>
      <c r="Y197" s="29"/>
      <c r="Z197" s="29"/>
      <c r="AA197" s="29"/>
      <c r="AB197" s="12"/>
      <c r="AC197" s="12"/>
      <c r="AD197" s="12"/>
      <c r="AE197" s="12"/>
      <c r="AF197" s="12"/>
      <c r="AG197" s="12"/>
      <c r="AH197" s="12"/>
      <c r="AI197" s="12"/>
    </row>
    <row r="198" spans="1:35" x14ac:dyDescent="0.25">
      <c r="A198" s="143"/>
      <c r="B198" s="908" t="s">
        <v>184</v>
      </c>
      <c r="C198" s="908"/>
      <c r="D198" s="908"/>
      <c r="E198" s="908"/>
      <c r="F198" s="908"/>
      <c r="G198" s="908"/>
      <c r="H198" s="908"/>
      <c r="I198" s="908"/>
      <c r="J198" s="908"/>
      <c r="K198" s="152"/>
      <c r="L198" s="29"/>
      <c r="M198" s="29"/>
      <c r="N198" s="29"/>
      <c r="O198" s="29"/>
      <c r="P198" s="29"/>
      <c r="Q198" s="29"/>
      <c r="R198" s="29"/>
      <c r="S198" s="29"/>
      <c r="T198" s="29"/>
      <c r="U198" s="29"/>
      <c r="V198" s="29"/>
      <c r="W198" s="29"/>
      <c r="X198" s="29"/>
      <c r="Y198" s="29"/>
      <c r="Z198" s="29"/>
      <c r="AA198" s="29"/>
      <c r="AB198" s="12"/>
      <c r="AC198" s="12"/>
      <c r="AD198" s="12"/>
      <c r="AE198" s="12"/>
      <c r="AF198" s="12"/>
      <c r="AG198" s="12"/>
      <c r="AH198" s="12"/>
      <c r="AI198" s="12"/>
    </row>
    <row r="199" spans="1:35" s="4" customFormat="1" ht="18.75" x14ac:dyDescent="0.3">
      <c r="A199" s="143"/>
      <c r="B199" s="908" t="s">
        <v>185</v>
      </c>
      <c r="C199" s="908"/>
      <c r="D199" s="908"/>
      <c r="E199" s="908"/>
      <c r="F199" s="908"/>
      <c r="G199" s="908"/>
      <c r="H199" s="908"/>
      <c r="I199" s="908"/>
      <c r="J199" s="908"/>
      <c r="K199" s="152"/>
      <c r="L199" s="141"/>
      <c r="M199" s="141"/>
      <c r="N199" s="141"/>
      <c r="O199" s="141"/>
      <c r="P199" s="141"/>
      <c r="Q199" s="141"/>
      <c r="R199" s="141"/>
      <c r="S199" s="141"/>
      <c r="T199" s="141"/>
      <c r="U199" s="141"/>
      <c r="V199" s="141"/>
      <c r="W199" s="141"/>
      <c r="X199" s="141"/>
      <c r="Y199" s="141"/>
      <c r="Z199" s="141"/>
      <c r="AA199" s="141"/>
      <c r="AB199" s="13"/>
      <c r="AC199" s="13"/>
      <c r="AD199" s="13"/>
      <c r="AE199" s="13"/>
      <c r="AF199" s="13"/>
      <c r="AG199" s="13"/>
      <c r="AH199" s="13"/>
      <c r="AI199" s="13"/>
    </row>
    <row r="200" spans="1:35" x14ac:dyDescent="0.25">
      <c r="A200" s="143"/>
      <c r="B200" s="908" t="s">
        <v>186</v>
      </c>
      <c r="C200" s="908"/>
      <c r="D200" s="908"/>
      <c r="E200" s="908"/>
      <c r="F200" s="908"/>
      <c r="G200" s="908"/>
      <c r="H200" s="908"/>
      <c r="I200" s="908"/>
      <c r="J200" s="908"/>
      <c r="K200" s="152"/>
      <c r="L200" s="29"/>
      <c r="M200" s="29"/>
      <c r="N200" s="29"/>
      <c r="O200" s="29"/>
      <c r="P200" s="29"/>
      <c r="Q200" s="29"/>
      <c r="R200" s="29"/>
      <c r="S200" s="29"/>
      <c r="T200" s="29"/>
      <c r="U200" s="29"/>
      <c r="V200" s="29"/>
      <c r="W200" s="29"/>
      <c r="X200" s="29"/>
      <c r="Y200" s="29"/>
      <c r="Z200" s="29"/>
      <c r="AA200" s="29"/>
      <c r="AB200" s="12"/>
      <c r="AC200" s="12"/>
      <c r="AD200" s="12"/>
      <c r="AE200" s="12"/>
      <c r="AF200" s="12"/>
      <c r="AG200" s="12"/>
      <c r="AH200" s="12"/>
      <c r="AI200" s="12"/>
    </row>
    <row r="201" spans="1:35" ht="18.75" x14ac:dyDescent="0.3">
      <c r="A201" s="147">
        <v>19</v>
      </c>
      <c r="B201" s="1001" t="s">
        <v>187</v>
      </c>
      <c r="C201" s="1001"/>
      <c r="D201" s="1001"/>
      <c r="E201" s="1001"/>
      <c r="F201" s="1001"/>
      <c r="G201" s="1001"/>
      <c r="H201" s="1001"/>
      <c r="I201" s="1001"/>
      <c r="J201" s="1001"/>
      <c r="K201" s="153"/>
      <c r="L201" s="29"/>
      <c r="M201" s="29"/>
      <c r="N201" s="29"/>
      <c r="O201" s="29"/>
      <c r="P201" s="29"/>
      <c r="Q201" s="29"/>
      <c r="R201" s="29"/>
      <c r="S201" s="29"/>
      <c r="T201" s="29"/>
      <c r="U201" s="29"/>
      <c r="V201" s="29"/>
      <c r="W201" s="29"/>
      <c r="X201" s="29"/>
      <c r="Y201" s="29"/>
      <c r="Z201" s="29"/>
      <c r="AA201" s="29"/>
      <c r="AB201" s="12"/>
      <c r="AC201" s="12"/>
      <c r="AD201" s="12"/>
      <c r="AE201" s="12"/>
      <c r="AF201" s="12"/>
      <c r="AG201" s="12"/>
      <c r="AH201" s="12"/>
      <c r="AI201" s="12"/>
    </row>
    <row r="202" spans="1:35" x14ac:dyDescent="0.25">
      <c r="A202" s="143"/>
      <c r="B202" s="908" t="s">
        <v>188</v>
      </c>
      <c r="C202" s="908"/>
      <c r="D202" s="908"/>
      <c r="E202" s="908"/>
      <c r="F202" s="908"/>
      <c r="G202" s="908"/>
      <c r="H202" s="908"/>
      <c r="I202" s="908"/>
      <c r="J202" s="908"/>
      <c r="K202" s="152"/>
      <c r="L202" s="29"/>
      <c r="M202" s="29"/>
      <c r="N202" s="29"/>
      <c r="O202" s="29"/>
      <c r="P202" s="29"/>
      <c r="Q202" s="29"/>
      <c r="R202" s="29"/>
      <c r="S202" s="29"/>
      <c r="T202" s="29"/>
      <c r="U202" s="29"/>
      <c r="V202" s="29"/>
      <c r="W202" s="29"/>
      <c r="X202" s="29"/>
      <c r="Y202" s="29"/>
      <c r="Z202" s="29"/>
      <c r="AA202" s="29"/>
      <c r="AB202" s="12"/>
      <c r="AC202" s="12"/>
      <c r="AD202" s="12"/>
      <c r="AE202" s="12"/>
      <c r="AF202" s="12"/>
      <c r="AG202" s="12"/>
      <c r="AH202" s="12"/>
      <c r="AI202" s="12"/>
    </row>
    <row r="203" spans="1:35" x14ac:dyDescent="0.25">
      <c r="A203" s="143"/>
      <c r="B203" s="908" t="s">
        <v>189</v>
      </c>
      <c r="C203" s="908"/>
      <c r="D203" s="908"/>
      <c r="E203" s="908"/>
      <c r="F203" s="908"/>
      <c r="G203" s="908"/>
      <c r="H203" s="908"/>
      <c r="I203" s="908"/>
      <c r="J203" s="908"/>
      <c r="K203" s="152"/>
      <c r="L203" s="29"/>
      <c r="M203" s="29"/>
      <c r="N203" s="29"/>
      <c r="O203" s="29"/>
      <c r="P203" s="29"/>
      <c r="Q203" s="29"/>
      <c r="R203" s="29"/>
      <c r="S203" s="29"/>
      <c r="T203" s="29"/>
      <c r="U203" s="29"/>
      <c r="V203" s="29"/>
      <c r="W203" s="29"/>
      <c r="X203" s="29"/>
      <c r="Y203" s="29"/>
      <c r="Z203" s="29"/>
      <c r="AA203" s="29"/>
      <c r="AB203" s="12"/>
      <c r="AC203" s="12"/>
      <c r="AD203" s="12"/>
      <c r="AE203" s="12"/>
      <c r="AF203" s="12"/>
      <c r="AG203" s="12"/>
      <c r="AH203" s="12"/>
      <c r="AI203" s="12"/>
    </row>
    <row r="204" spans="1:35" x14ac:dyDescent="0.25">
      <c r="A204" s="143"/>
      <c r="B204" s="908" t="s">
        <v>190</v>
      </c>
      <c r="C204" s="908"/>
      <c r="D204" s="908"/>
      <c r="E204" s="908"/>
      <c r="F204" s="908"/>
      <c r="G204" s="908"/>
      <c r="H204" s="908"/>
      <c r="I204" s="908"/>
      <c r="J204" s="908"/>
      <c r="K204" s="152"/>
      <c r="L204" s="29"/>
      <c r="M204" s="29"/>
      <c r="N204" s="29"/>
      <c r="O204" s="29"/>
      <c r="P204" s="29"/>
      <c r="Q204" s="29"/>
      <c r="R204" s="29"/>
      <c r="S204" s="29"/>
      <c r="T204" s="29"/>
      <c r="U204" s="29"/>
      <c r="V204" s="29"/>
      <c r="W204" s="29"/>
      <c r="X204" s="29"/>
      <c r="Y204" s="29"/>
      <c r="Z204" s="29"/>
      <c r="AA204" s="29"/>
      <c r="AB204" s="12"/>
      <c r="AC204" s="12"/>
      <c r="AD204" s="12"/>
      <c r="AE204" s="12"/>
      <c r="AF204" s="12"/>
      <c r="AG204" s="12"/>
      <c r="AH204" s="12"/>
      <c r="AI204" s="12"/>
    </row>
    <row r="205" spans="1:35" ht="15" customHeight="1" x14ac:dyDescent="0.25">
      <c r="A205" s="143"/>
      <c r="B205" s="908" t="s">
        <v>191</v>
      </c>
      <c r="C205" s="908"/>
      <c r="D205" s="908"/>
      <c r="E205" s="908"/>
      <c r="F205" s="908"/>
      <c r="G205" s="908"/>
      <c r="H205" s="908"/>
      <c r="I205" s="908"/>
      <c r="J205" s="908"/>
      <c r="K205" s="152"/>
      <c r="L205" s="29"/>
      <c r="M205" s="29"/>
      <c r="N205" s="29"/>
      <c r="O205" s="29"/>
      <c r="P205" s="29"/>
      <c r="Q205" s="29"/>
      <c r="R205" s="29"/>
      <c r="S205" s="29"/>
      <c r="T205" s="29"/>
      <c r="U205" s="29"/>
      <c r="V205" s="29"/>
      <c r="W205" s="29"/>
      <c r="X205" s="29"/>
      <c r="Y205" s="29"/>
      <c r="Z205" s="29"/>
      <c r="AA205" s="29"/>
      <c r="AB205" s="12"/>
      <c r="AC205" s="12"/>
      <c r="AD205" s="12"/>
      <c r="AE205" s="12"/>
      <c r="AF205" s="12"/>
      <c r="AG205" s="12"/>
      <c r="AH205" s="12"/>
      <c r="AI205" s="12"/>
    </row>
    <row r="206" spans="1:35" ht="18.75" x14ac:dyDescent="0.25">
      <c r="A206" s="149">
        <v>20</v>
      </c>
      <c r="B206" s="149" t="s">
        <v>802</v>
      </c>
      <c r="C206" s="149"/>
      <c r="D206" s="149"/>
      <c r="E206" s="149"/>
      <c r="F206" s="149"/>
      <c r="G206" s="149"/>
      <c r="H206" s="149"/>
      <c r="I206" s="149"/>
      <c r="J206" s="148"/>
      <c r="K206" s="152"/>
      <c r="L206" s="29"/>
      <c r="M206" s="29"/>
      <c r="N206" s="29"/>
      <c r="O206" s="29"/>
      <c r="P206" s="29"/>
      <c r="Q206" s="29"/>
      <c r="R206" s="29"/>
      <c r="S206" s="29"/>
      <c r="T206" s="29"/>
      <c r="U206" s="29"/>
      <c r="V206" s="29"/>
      <c r="W206" s="29"/>
      <c r="X206" s="29"/>
      <c r="Y206" s="29"/>
      <c r="Z206" s="29"/>
      <c r="AA206" s="29"/>
      <c r="AB206" s="12"/>
      <c r="AC206" s="12"/>
      <c r="AD206" s="12"/>
      <c r="AE206" s="12"/>
      <c r="AF206" s="12"/>
      <c r="AG206" s="12"/>
      <c r="AH206" s="12"/>
      <c r="AI206" s="12"/>
    </row>
    <row r="207" spans="1:35" x14ac:dyDescent="0.25">
      <c r="A207" s="143"/>
      <c r="B207" s="908" t="s">
        <v>726</v>
      </c>
      <c r="C207" s="908"/>
      <c r="D207" s="908"/>
      <c r="E207" s="908"/>
      <c r="F207" s="908"/>
      <c r="G207" s="908"/>
      <c r="H207" s="908"/>
      <c r="I207" s="908"/>
      <c r="J207" s="908"/>
      <c r="K207" s="152"/>
      <c r="L207" s="29"/>
      <c r="M207" s="29"/>
      <c r="N207" s="29"/>
      <c r="O207" s="29"/>
      <c r="P207" s="29"/>
      <c r="Q207" s="29"/>
      <c r="R207" s="29"/>
      <c r="S207" s="29"/>
      <c r="T207" s="29"/>
      <c r="U207" s="29"/>
      <c r="V207" s="29"/>
      <c r="W207" s="29"/>
      <c r="X207" s="29"/>
      <c r="Y207" s="29"/>
      <c r="Z207" s="29"/>
      <c r="AA207" s="29"/>
      <c r="AB207" s="12"/>
      <c r="AC207" s="12"/>
      <c r="AD207" s="12"/>
      <c r="AE207" s="12"/>
      <c r="AF207" s="12"/>
      <c r="AG207" s="12"/>
      <c r="AH207" s="12"/>
      <c r="AI207" s="12"/>
    </row>
    <row r="208" spans="1:35" x14ac:dyDescent="0.25">
      <c r="A208" s="143"/>
      <c r="B208" s="908" t="s">
        <v>727</v>
      </c>
      <c r="C208" s="908"/>
      <c r="D208" s="908"/>
      <c r="E208" s="908"/>
      <c r="F208" s="908"/>
      <c r="G208" s="908"/>
      <c r="H208" s="908"/>
      <c r="I208" s="908"/>
      <c r="J208" s="908"/>
      <c r="K208" s="152"/>
      <c r="L208" s="29"/>
      <c r="M208" s="29"/>
      <c r="N208" s="29"/>
      <c r="O208" s="29"/>
      <c r="P208" s="29"/>
      <c r="Q208" s="29"/>
      <c r="R208" s="29"/>
      <c r="S208" s="29"/>
      <c r="T208" s="29"/>
      <c r="U208" s="29"/>
      <c r="V208" s="29"/>
      <c r="W208" s="29"/>
      <c r="X208" s="29"/>
      <c r="Y208" s="29"/>
      <c r="Z208" s="29"/>
      <c r="AA208" s="29"/>
      <c r="AB208" s="12"/>
      <c r="AC208" s="12"/>
      <c r="AD208" s="12"/>
      <c r="AE208" s="12"/>
      <c r="AF208" s="12"/>
      <c r="AG208" s="12"/>
      <c r="AH208" s="12"/>
      <c r="AI208" s="12"/>
    </row>
    <row r="209" spans="1:35" x14ac:dyDescent="0.25">
      <c r="A209" s="143"/>
      <c r="B209" s="908" t="s">
        <v>728</v>
      </c>
      <c r="C209" s="908"/>
      <c r="D209" s="908"/>
      <c r="E209" s="908"/>
      <c r="F209" s="908"/>
      <c r="G209" s="908"/>
      <c r="H209" s="908"/>
      <c r="I209" s="908"/>
      <c r="J209" s="908"/>
      <c r="K209" s="152"/>
      <c r="L209" s="29"/>
      <c r="M209" s="29"/>
      <c r="N209" s="29"/>
      <c r="O209" s="29"/>
      <c r="P209" s="29"/>
      <c r="Q209" s="29"/>
      <c r="R209" s="29"/>
      <c r="S209" s="29"/>
      <c r="T209" s="29"/>
      <c r="U209" s="29"/>
      <c r="V209" s="29"/>
      <c r="W209" s="29"/>
      <c r="X209" s="29"/>
      <c r="Y209" s="29"/>
      <c r="Z209" s="29"/>
      <c r="AA209" s="29"/>
      <c r="AB209" s="12"/>
      <c r="AC209" s="12"/>
      <c r="AD209" s="12"/>
      <c r="AE209" s="12"/>
      <c r="AF209" s="12"/>
      <c r="AG209" s="12"/>
      <c r="AH209" s="12"/>
      <c r="AI209" s="12"/>
    </row>
    <row r="210" spans="1:35" x14ac:dyDescent="0.25">
      <c r="A210" s="83"/>
      <c r="B210" s="750"/>
      <c r="C210" s="750"/>
      <c r="D210" s="750"/>
      <c r="E210" s="750"/>
      <c r="F210" s="750"/>
      <c r="G210" s="750"/>
      <c r="H210" s="750"/>
      <c r="I210" s="750"/>
      <c r="J210" s="750"/>
      <c r="K210" s="152"/>
      <c r="L210" s="29"/>
      <c r="M210" s="29"/>
      <c r="N210" s="29"/>
      <c r="O210" s="29"/>
      <c r="P210" s="29"/>
      <c r="Q210" s="29"/>
      <c r="R210" s="29"/>
      <c r="S210" s="29"/>
      <c r="T210" s="29"/>
      <c r="U210" s="29"/>
      <c r="V210" s="29"/>
      <c r="W210" s="29"/>
      <c r="X210" s="29"/>
      <c r="Y210" s="29"/>
      <c r="Z210" s="29"/>
      <c r="AA210" s="29"/>
      <c r="AB210" s="12"/>
      <c r="AC210" s="12"/>
      <c r="AD210" s="12"/>
      <c r="AE210" s="12"/>
      <c r="AF210" s="12"/>
      <c r="AG210" s="12"/>
      <c r="AH210" s="12"/>
      <c r="AI210" s="12"/>
    </row>
    <row r="211" spans="1:35" ht="8.25" customHeight="1" x14ac:dyDescent="0.25">
      <c r="A211" s="154"/>
      <c r="B211" s="1017"/>
      <c r="C211" s="1017"/>
      <c r="D211" s="1017"/>
      <c r="E211" s="1017"/>
      <c r="F211" s="1017"/>
      <c r="G211" s="1017"/>
      <c r="H211" s="1017"/>
      <c r="I211" s="1017"/>
      <c r="J211" s="1017"/>
      <c r="K211" s="152"/>
      <c r="L211" s="29"/>
      <c r="M211" s="29"/>
      <c r="N211" s="29"/>
      <c r="O211" s="29"/>
      <c r="P211" s="29"/>
      <c r="Q211" s="29"/>
      <c r="R211" s="29"/>
      <c r="S211" s="29"/>
      <c r="T211" s="29"/>
      <c r="U211" s="29"/>
      <c r="V211" s="29"/>
      <c r="W211" s="29"/>
      <c r="X211" s="29"/>
      <c r="Y211" s="29"/>
      <c r="Z211" s="29"/>
      <c r="AA211" s="29"/>
      <c r="AB211" s="12"/>
      <c r="AC211" s="12"/>
      <c r="AD211" s="12"/>
      <c r="AE211" s="12"/>
      <c r="AF211" s="12"/>
      <c r="AG211" s="12"/>
      <c r="AH211" s="12"/>
      <c r="AI211" s="12"/>
    </row>
    <row r="212" spans="1:35" x14ac:dyDescent="0.25">
      <c r="A212" s="134"/>
      <c r="B212" s="1018"/>
      <c r="C212" s="1018"/>
      <c r="D212" s="1018"/>
      <c r="E212" s="1018"/>
      <c r="F212" s="1018"/>
      <c r="G212" s="1018"/>
      <c r="H212" s="1018"/>
      <c r="I212" s="1018"/>
      <c r="J212" s="1018"/>
      <c r="K212" s="29"/>
      <c r="L212" s="29"/>
      <c r="M212" s="29"/>
      <c r="N212" s="29"/>
      <c r="O212" s="29"/>
      <c r="P212" s="29"/>
      <c r="Q212" s="29"/>
      <c r="R212" s="29"/>
      <c r="S212" s="29"/>
      <c r="T212" s="29"/>
      <c r="U212" s="29"/>
      <c r="V212" s="29"/>
      <c r="W212" s="29"/>
      <c r="X212" s="29"/>
      <c r="Y212" s="29"/>
      <c r="Z212" s="29"/>
      <c r="AA212" s="29"/>
      <c r="AB212" s="12"/>
      <c r="AC212" s="12"/>
      <c r="AD212" s="12"/>
      <c r="AE212" s="12"/>
      <c r="AF212" s="12"/>
      <c r="AG212" s="12"/>
      <c r="AH212" s="12"/>
      <c r="AI212" s="12"/>
    </row>
    <row r="213" spans="1:35" x14ac:dyDescent="0.25">
      <c r="A213" s="134"/>
      <c r="B213" s="1018"/>
      <c r="C213" s="1018"/>
      <c r="D213" s="1018"/>
      <c r="E213" s="1018"/>
      <c r="F213" s="1018"/>
      <c r="G213" s="1018"/>
      <c r="H213" s="1018"/>
      <c r="I213" s="1018"/>
      <c r="J213" s="1018"/>
      <c r="K213" s="29"/>
      <c r="L213" s="29"/>
      <c r="M213" s="29"/>
      <c r="N213" s="29"/>
      <c r="O213" s="29"/>
      <c r="P213" s="29"/>
      <c r="Q213" s="29"/>
      <c r="R213" s="29"/>
      <c r="S213" s="29"/>
      <c r="T213" s="29"/>
      <c r="U213" s="29"/>
      <c r="V213" s="29"/>
      <c r="W213" s="29"/>
      <c r="X213" s="29"/>
      <c r="Y213" s="29"/>
      <c r="Z213" s="29"/>
      <c r="AA213" s="29"/>
      <c r="AB213" s="12"/>
      <c r="AC213" s="12"/>
      <c r="AD213" s="12"/>
      <c r="AE213" s="12"/>
      <c r="AF213" s="12"/>
      <c r="AG213" s="12"/>
      <c r="AH213" s="12"/>
      <c r="AI213" s="12"/>
    </row>
    <row r="214" spans="1:35" x14ac:dyDescent="0.25">
      <c r="A214" s="134"/>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12"/>
      <c r="AC214" s="12"/>
      <c r="AD214" s="12"/>
      <c r="AE214" s="12"/>
      <c r="AF214" s="12"/>
      <c r="AG214" s="12"/>
      <c r="AH214" s="12"/>
      <c r="AI214" s="12"/>
    </row>
    <row r="215" spans="1:35" x14ac:dyDescent="0.25">
      <c r="A215" s="134"/>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12"/>
      <c r="AC215" s="12"/>
      <c r="AD215" s="12"/>
      <c r="AE215" s="12"/>
      <c r="AF215" s="12"/>
      <c r="AG215" s="12"/>
      <c r="AH215" s="12"/>
      <c r="AI215" s="12"/>
    </row>
    <row r="216" spans="1:35" x14ac:dyDescent="0.25">
      <c r="A216" s="134"/>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12"/>
      <c r="AC216" s="12"/>
      <c r="AD216" s="12"/>
      <c r="AE216" s="12"/>
      <c r="AF216" s="12"/>
      <c r="AG216" s="12"/>
      <c r="AH216" s="12"/>
      <c r="AI216" s="12"/>
    </row>
    <row r="217" spans="1:35" x14ac:dyDescent="0.25">
      <c r="A217" s="134"/>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12"/>
      <c r="AC217" s="12"/>
      <c r="AD217" s="12"/>
      <c r="AE217" s="12"/>
      <c r="AF217" s="12"/>
      <c r="AG217" s="12"/>
      <c r="AH217" s="12"/>
      <c r="AI217" s="12"/>
    </row>
    <row r="218" spans="1:35" x14ac:dyDescent="0.25">
      <c r="A218" s="134"/>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12"/>
      <c r="AC218" s="12"/>
      <c r="AD218" s="12"/>
      <c r="AE218" s="12"/>
      <c r="AF218" s="12"/>
      <c r="AG218" s="12"/>
      <c r="AH218" s="12"/>
      <c r="AI218" s="12"/>
    </row>
    <row r="219" spans="1:35" x14ac:dyDescent="0.25">
      <c r="A219" s="134"/>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12"/>
      <c r="AC219" s="12"/>
      <c r="AD219" s="12"/>
      <c r="AE219" s="12"/>
      <c r="AF219" s="12"/>
      <c r="AG219" s="12"/>
      <c r="AH219" s="12"/>
      <c r="AI219" s="12"/>
    </row>
    <row r="220" spans="1:35" x14ac:dyDescent="0.25">
      <c r="A220" s="134"/>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12"/>
      <c r="AC220" s="12"/>
      <c r="AD220" s="12"/>
      <c r="AE220" s="12"/>
      <c r="AF220" s="12"/>
      <c r="AG220" s="12"/>
      <c r="AH220" s="12"/>
      <c r="AI220" s="12"/>
    </row>
    <row r="221" spans="1:35" x14ac:dyDescent="0.25">
      <c r="A221" s="134"/>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12"/>
      <c r="AC221" s="12"/>
      <c r="AD221" s="12"/>
      <c r="AE221" s="12"/>
      <c r="AF221" s="12"/>
      <c r="AG221" s="12"/>
      <c r="AH221" s="12"/>
      <c r="AI221" s="12"/>
    </row>
    <row r="222" spans="1:35" x14ac:dyDescent="0.25">
      <c r="A222" s="134"/>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12"/>
      <c r="AC222" s="12"/>
      <c r="AD222" s="12"/>
      <c r="AE222" s="12"/>
      <c r="AF222" s="12"/>
      <c r="AG222" s="12"/>
      <c r="AH222" s="12"/>
      <c r="AI222" s="12"/>
    </row>
    <row r="223" spans="1:35" x14ac:dyDescent="0.25">
      <c r="A223" s="134"/>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12"/>
      <c r="AC223" s="12"/>
      <c r="AD223" s="12"/>
      <c r="AE223" s="12"/>
      <c r="AF223" s="12"/>
      <c r="AG223" s="12"/>
      <c r="AH223" s="12"/>
      <c r="AI223" s="12"/>
    </row>
    <row r="224" spans="1:35" x14ac:dyDescent="0.25">
      <c r="A224" s="134"/>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12"/>
      <c r="AC224" s="12"/>
      <c r="AD224" s="12"/>
      <c r="AE224" s="12"/>
      <c r="AF224" s="12"/>
      <c r="AG224" s="12"/>
      <c r="AH224" s="12"/>
      <c r="AI224" s="12"/>
    </row>
    <row r="225" spans="1:35" x14ac:dyDescent="0.25">
      <c r="A225" s="134"/>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12"/>
      <c r="AC225" s="12"/>
      <c r="AD225" s="12"/>
      <c r="AE225" s="12"/>
      <c r="AF225" s="12"/>
      <c r="AG225" s="12"/>
      <c r="AH225" s="12"/>
      <c r="AI225" s="12"/>
    </row>
    <row r="226" spans="1:35" x14ac:dyDescent="0.25">
      <c r="A226" s="134"/>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12"/>
      <c r="AC226" s="12"/>
      <c r="AD226" s="12"/>
      <c r="AE226" s="12"/>
      <c r="AF226" s="12"/>
      <c r="AG226" s="12"/>
      <c r="AH226" s="12"/>
      <c r="AI226" s="12"/>
    </row>
    <row r="227" spans="1:35" x14ac:dyDescent="0.25">
      <c r="A227" s="134"/>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12"/>
      <c r="AC227" s="12"/>
      <c r="AD227" s="12"/>
      <c r="AE227" s="12"/>
      <c r="AF227" s="12"/>
      <c r="AG227" s="12"/>
      <c r="AH227" s="12"/>
      <c r="AI227" s="12"/>
    </row>
    <row r="228" spans="1:35" x14ac:dyDescent="0.25">
      <c r="A228" s="134"/>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12"/>
      <c r="AC228" s="12"/>
      <c r="AD228" s="12"/>
      <c r="AE228" s="12"/>
      <c r="AF228" s="12"/>
      <c r="AG228" s="12"/>
      <c r="AH228" s="12"/>
      <c r="AI228" s="12"/>
    </row>
    <row r="229" spans="1:35" x14ac:dyDescent="0.25">
      <c r="A229" s="134"/>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12"/>
      <c r="AC229" s="12"/>
      <c r="AD229" s="12"/>
      <c r="AE229" s="12"/>
      <c r="AF229" s="12"/>
      <c r="AG229" s="12"/>
      <c r="AH229" s="12"/>
      <c r="AI229" s="12"/>
    </row>
    <row r="230" spans="1:35" x14ac:dyDescent="0.25">
      <c r="A230" s="134"/>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12"/>
      <c r="AC230" s="12"/>
      <c r="AD230" s="12"/>
      <c r="AE230" s="12"/>
      <c r="AF230" s="12"/>
      <c r="AG230" s="12"/>
      <c r="AH230" s="12"/>
      <c r="AI230" s="12"/>
    </row>
    <row r="231" spans="1:35" x14ac:dyDescent="0.25">
      <c r="A231" s="134"/>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12"/>
      <c r="AC231" s="12"/>
      <c r="AD231" s="12"/>
      <c r="AE231" s="12"/>
      <c r="AF231" s="12"/>
      <c r="AG231" s="12"/>
      <c r="AH231" s="12"/>
      <c r="AI231" s="12"/>
    </row>
    <row r="232" spans="1:35" x14ac:dyDescent="0.25">
      <c r="A232" s="134"/>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12"/>
      <c r="AC232" s="12"/>
      <c r="AD232" s="12"/>
      <c r="AE232" s="12"/>
      <c r="AF232" s="12"/>
      <c r="AG232" s="12"/>
      <c r="AH232" s="12"/>
      <c r="AI232" s="12"/>
    </row>
    <row r="233" spans="1:35" x14ac:dyDescent="0.25">
      <c r="A233" s="134"/>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12"/>
      <c r="AC233" s="12"/>
      <c r="AD233" s="12"/>
      <c r="AE233" s="12"/>
      <c r="AF233" s="12"/>
      <c r="AG233" s="12"/>
      <c r="AH233" s="12"/>
      <c r="AI233" s="12"/>
    </row>
    <row r="234" spans="1:35" x14ac:dyDescent="0.25">
      <c r="A234" s="134"/>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12"/>
      <c r="AC234" s="12"/>
      <c r="AD234" s="12"/>
      <c r="AE234" s="12"/>
      <c r="AF234" s="12"/>
      <c r="AG234" s="12"/>
      <c r="AH234" s="12"/>
      <c r="AI234" s="12"/>
    </row>
    <row r="235" spans="1:35" x14ac:dyDescent="0.25">
      <c r="A235" s="134"/>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12"/>
      <c r="AC235" s="12"/>
      <c r="AD235" s="12"/>
      <c r="AE235" s="12"/>
      <c r="AF235" s="12"/>
      <c r="AG235" s="12"/>
      <c r="AH235" s="12"/>
      <c r="AI235" s="12"/>
    </row>
    <row r="236" spans="1:35" x14ac:dyDescent="0.25">
      <c r="A236" s="134"/>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12"/>
      <c r="AC236" s="12"/>
      <c r="AD236" s="12"/>
      <c r="AE236" s="12"/>
      <c r="AF236" s="12"/>
      <c r="AG236" s="12"/>
      <c r="AH236" s="12"/>
      <c r="AI236" s="12"/>
    </row>
    <row r="237" spans="1:35" x14ac:dyDescent="0.25">
      <c r="A237" s="134"/>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12"/>
      <c r="AC237" s="12"/>
      <c r="AD237" s="12"/>
      <c r="AE237" s="12"/>
      <c r="AF237" s="12"/>
      <c r="AG237" s="12"/>
      <c r="AH237" s="12"/>
      <c r="AI237" s="12"/>
    </row>
    <row r="238" spans="1:35" x14ac:dyDescent="0.25">
      <c r="A238" s="134"/>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12"/>
      <c r="AC238" s="12"/>
      <c r="AD238" s="12"/>
      <c r="AE238" s="12"/>
      <c r="AF238" s="12"/>
      <c r="AG238" s="12"/>
      <c r="AH238" s="12"/>
      <c r="AI238" s="12"/>
    </row>
    <row r="239" spans="1:35" x14ac:dyDescent="0.25">
      <c r="A239" s="134"/>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12"/>
      <c r="AC239" s="12"/>
      <c r="AD239" s="12"/>
      <c r="AE239" s="12"/>
      <c r="AF239" s="12"/>
      <c r="AG239" s="12"/>
      <c r="AH239" s="12"/>
      <c r="AI239" s="12"/>
    </row>
    <row r="240" spans="1:35" x14ac:dyDescent="0.25">
      <c r="A240" s="134"/>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12"/>
      <c r="AC240" s="12"/>
      <c r="AD240" s="12"/>
      <c r="AE240" s="12"/>
      <c r="AF240" s="12"/>
      <c r="AG240" s="12"/>
      <c r="AH240" s="12"/>
      <c r="AI240" s="12"/>
    </row>
    <row r="241" spans="1:35" x14ac:dyDescent="0.25">
      <c r="A241" s="134"/>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12"/>
      <c r="AC241" s="12"/>
      <c r="AD241" s="12"/>
      <c r="AE241" s="12"/>
      <c r="AF241" s="12"/>
      <c r="AG241" s="12"/>
      <c r="AH241" s="12"/>
      <c r="AI241" s="12"/>
    </row>
    <row r="242" spans="1:35" x14ac:dyDescent="0.25">
      <c r="A242" s="134"/>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12"/>
      <c r="AC242" s="12"/>
      <c r="AD242" s="12"/>
      <c r="AE242" s="12"/>
      <c r="AF242" s="12"/>
      <c r="AG242" s="12"/>
      <c r="AH242" s="12"/>
      <c r="AI242" s="12"/>
    </row>
    <row r="243" spans="1:35" x14ac:dyDescent="0.25">
      <c r="A243" s="134"/>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12"/>
      <c r="AC243" s="12"/>
      <c r="AD243" s="12"/>
      <c r="AE243" s="12"/>
      <c r="AF243" s="12"/>
      <c r="AG243" s="12"/>
      <c r="AH243" s="12"/>
      <c r="AI243" s="12"/>
    </row>
    <row r="244" spans="1:35" x14ac:dyDescent="0.25">
      <c r="A244" s="134"/>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12"/>
      <c r="AC244" s="12"/>
      <c r="AD244" s="12"/>
      <c r="AE244" s="12"/>
      <c r="AF244" s="12"/>
      <c r="AG244" s="12"/>
      <c r="AH244" s="12"/>
      <c r="AI244" s="12"/>
    </row>
    <row r="245" spans="1:35" x14ac:dyDescent="0.25">
      <c r="A245" s="134"/>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12"/>
      <c r="AC245" s="12"/>
      <c r="AD245" s="12"/>
      <c r="AE245" s="12"/>
      <c r="AF245" s="12"/>
      <c r="AG245" s="12"/>
      <c r="AH245" s="12"/>
      <c r="AI245" s="12"/>
    </row>
    <row r="246" spans="1:35" x14ac:dyDescent="0.25">
      <c r="A246" s="134"/>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12"/>
      <c r="AC246" s="12"/>
      <c r="AD246" s="12"/>
      <c r="AE246" s="12"/>
      <c r="AF246" s="12"/>
      <c r="AG246" s="12"/>
      <c r="AH246" s="12"/>
      <c r="AI246" s="12"/>
    </row>
    <row r="247" spans="1:35" x14ac:dyDescent="0.25">
      <c r="A247" s="134"/>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12"/>
      <c r="AC247" s="12"/>
      <c r="AD247" s="12"/>
      <c r="AE247" s="12"/>
      <c r="AF247" s="12"/>
      <c r="AG247" s="12"/>
      <c r="AH247" s="12"/>
      <c r="AI247" s="12"/>
    </row>
    <row r="248" spans="1:35" x14ac:dyDescent="0.25">
      <c r="A248" s="134"/>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12"/>
      <c r="AC248" s="12"/>
      <c r="AD248" s="12"/>
      <c r="AE248" s="12"/>
      <c r="AF248" s="12"/>
      <c r="AG248" s="12"/>
      <c r="AH248" s="12"/>
      <c r="AI248" s="12"/>
    </row>
    <row r="249" spans="1:35" x14ac:dyDescent="0.25">
      <c r="A249" s="134"/>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12"/>
      <c r="AC249" s="12"/>
      <c r="AD249" s="12"/>
      <c r="AE249" s="12"/>
      <c r="AF249" s="12"/>
      <c r="AG249" s="12"/>
      <c r="AH249" s="12"/>
      <c r="AI249" s="12"/>
    </row>
    <row r="250" spans="1:35" x14ac:dyDescent="0.25">
      <c r="A250" s="134"/>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12"/>
      <c r="AC250" s="12"/>
      <c r="AD250" s="12"/>
      <c r="AE250" s="12"/>
      <c r="AF250" s="12"/>
      <c r="AG250" s="12"/>
      <c r="AH250" s="12"/>
      <c r="AI250" s="12"/>
    </row>
    <row r="251" spans="1:35" x14ac:dyDescent="0.25">
      <c r="A251" s="134"/>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12"/>
      <c r="AC251" s="12"/>
      <c r="AD251" s="12"/>
      <c r="AE251" s="12"/>
      <c r="AF251" s="12"/>
      <c r="AG251" s="12"/>
      <c r="AH251" s="12"/>
      <c r="AI251" s="12"/>
    </row>
    <row r="252" spans="1:35" x14ac:dyDescent="0.25">
      <c r="A252" s="134"/>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12"/>
      <c r="AC252" s="12"/>
      <c r="AD252" s="12"/>
      <c r="AE252" s="12"/>
      <c r="AF252" s="12"/>
      <c r="AG252" s="12"/>
      <c r="AH252" s="12"/>
      <c r="AI252" s="12"/>
    </row>
    <row r="253" spans="1:35" x14ac:dyDescent="0.25">
      <c r="A253" s="134"/>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12"/>
      <c r="AC253" s="12"/>
      <c r="AD253" s="12"/>
      <c r="AE253" s="12"/>
      <c r="AF253" s="12"/>
      <c r="AG253" s="12"/>
      <c r="AH253" s="12"/>
      <c r="AI253" s="12"/>
    </row>
    <row r="254" spans="1:35" x14ac:dyDescent="0.25">
      <c r="A254" s="134"/>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12"/>
      <c r="AC254" s="12"/>
      <c r="AD254" s="12"/>
      <c r="AE254" s="12"/>
      <c r="AF254" s="12"/>
      <c r="AG254" s="12"/>
      <c r="AH254" s="12"/>
      <c r="AI254" s="12"/>
    </row>
    <row r="255" spans="1:35" x14ac:dyDescent="0.25">
      <c r="A255" s="134"/>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12"/>
      <c r="AC255" s="12"/>
      <c r="AD255" s="12"/>
      <c r="AE255" s="12"/>
      <c r="AF255" s="12"/>
      <c r="AG255" s="12"/>
      <c r="AH255" s="12"/>
      <c r="AI255" s="12"/>
    </row>
    <row r="256" spans="1:35" x14ac:dyDescent="0.25">
      <c r="A256" s="134"/>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12"/>
      <c r="AC256" s="12"/>
      <c r="AD256" s="12"/>
      <c r="AE256" s="12"/>
      <c r="AF256" s="12"/>
      <c r="AG256" s="12"/>
      <c r="AH256" s="12"/>
      <c r="AI256" s="12"/>
    </row>
    <row r="257" spans="1:35" x14ac:dyDescent="0.25">
      <c r="A257" s="134"/>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12"/>
      <c r="AC257" s="12"/>
      <c r="AD257" s="12"/>
      <c r="AE257" s="12"/>
      <c r="AF257" s="12"/>
      <c r="AG257" s="12"/>
      <c r="AH257" s="12"/>
      <c r="AI257" s="12"/>
    </row>
    <row r="258" spans="1:35" x14ac:dyDescent="0.25">
      <c r="A258" s="134"/>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12"/>
      <c r="AC258" s="12"/>
      <c r="AD258" s="12"/>
      <c r="AE258" s="12"/>
      <c r="AF258" s="12"/>
      <c r="AG258" s="12"/>
      <c r="AH258" s="12"/>
      <c r="AI258" s="12"/>
    </row>
    <row r="259" spans="1:35" x14ac:dyDescent="0.25">
      <c r="A259" s="134"/>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12"/>
      <c r="AC259" s="12"/>
      <c r="AD259" s="12"/>
      <c r="AE259" s="12"/>
      <c r="AF259" s="12"/>
      <c r="AG259" s="12"/>
      <c r="AH259" s="12"/>
      <c r="AI259" s="12"/>
    </row>
    <row r="260" spans="1:35" x14ac:dyDescent="0.25">
      <c r="A260" s="134"/>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12"/>
      <c r="AC260" s="12"/>
      <c r="AD260" s="12"/>
      <c r="AE260" s="12"/>
      <c r="AF260" s="12"/>
      <c r="AG260" s="12"/>
      <c r="AH260" s="12"/>
      <c r="AI260" s="12"/>
    </row>
    <row r="261" spans="1:35" x14ac:dyDescent="0.25">
      <c r="A261" s="134"/>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12"/>
      <c r="AC261" s="12"/>
      <c r="AD261" s="12"/>
      <c r="AE261" s="12"/>
      <c r="AF261" s="12"/>
      <c r="AG261" s="12"/>
      <c r="AH261" s="12"/>
      <c r="AI261" s="12"/>
    </row>
    <row r="262" spans="1:35" x14ac:dyDescent="0.25">
      <c r="A262" s="134"/>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12"/>
      <c r="AC262" s="12"/>
      <c r="AD262" s="12"/>
      <c r="AE262" s="12"/>
      <c r="AF262" s="12"/>
      <c r="AG262" s="12"/>
      <c r="AH262" s="12"/>
      <c r="AI262" s="12"/>
    </row>
    <row r="263" spans="1:35" x14ac:dyDescent="0.25">
      <c r="A263" s="134"/>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12"/>
      <c r="AC263" s="12"/>
      <c r="AD263" s="12"/>
      <c r="AE263" s="12"/>
      <c r="AF263" s="12"/>
      <c r="AG263" s="12"/>
      <c r="AH263" s="12"/>
      <c r="AI263" s="12"/>
    </row>
    <row r="264" spans="1:35" x14ac:dyDescent="0.25">
      <c r="A264" s="134"/>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12"/>
      <c r="AC264" s="12"/>
      <c r="AD264" s="12"/>
      <c r="AE264" s="12"/>
      <c r="AF264" s="12"/>
      <c r="AG264" s="12"/>
      <c r="AH264" s="12"/>
      <c r="AI264" s="12"/>
    </row>
    <row r="265" spans="1:35" x14ac:dyDescent="0.25">
      <c r="A265" s="134"/>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12"/>
      <c r="AC265" s="12"/>
      <c r="AD265" s="12"/>
      <c r="AE265" s="12"/>
      <c r="AF265" s="12"/>
      <c r="AG265" s="12"/>
      <c r="AH265" s="12"/>
      <c r="AI265" s="12"/>
    </row>
    <row r="266" spans="1:35" x14ac:dyDescent="0.25">
      <c r="A266" s="134"/>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12"/>
      <c r="AC266" s="12"/>
      <c r="AD266" s="12"/>
      <c r="AE266" s="12"/>
      <c r="AF266" s="12"/>
      <c r="AG266" s="12"/>
      <c r="AH266" s="12"/>
      <c r="AI266" s="12"/>
    </row>
    <row r="267" spans="1:35" x14ac:dyDescent="0.25">
      <c r="A267" s="134"/>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12"/>
      <c r="AC267" s="12"/>
      <c r="AD267" s="12"/>
      <c r="AE267" s="12"/>
      <c r="AF267" s="12"/>
      <c r="AG267" s="12"/>
      <c r="AH267" s="12"/>
      <c r="AI267" s="12"/>
    </row>
    <row r="268" spans="1:35" x14ac:dyDescent="0.25">
      <c r="A268" s="134"/>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12"/>
      <c r="AC268" s="12"/>
      <c r="AD268" s="12"/>
      <c r="AE268" s="12"/>
      <c r="AF268" s="12"/>
      <c r="AG268" s="12"/>
      <c r="AH268" s="12"/>
      <c r="AI268" s="12"/>
    </row>
    <row r="269" spans="1:35" x14ac:dyDescent="0.25">
      <c r="A269" s="134"/>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12"/>
      <c r="AC269" s="12"/>
      <c r="AD269" s="12"/>
      <c r="AE269" s="12"/>
      <c r="AF269" s="12"/>
      <c r="AG269" s="12"/>
      <c r="AH269" s="12"/>
      <c r="AI269" s="12"/>
    </row>
    <row r="270" spans="1:35" x14ac:dyDescent="0.25">
      <c r="A270" s="134"/>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12"/>
      <c r="AC270" s="12"/>
      <c r="AD270" s="12"/>
      <c r="AE270" s="12"/>
      <c r="AF270" s="12"/>
      <c r="AG270" s="12"/>
      <c r="AH270" s="12"/>
      <c r="AI270" s="12"/>
    </row>
    <row r="271" spans="1:35" x14ac:dyDescent="0.25">
      <c r="A271" s="134"/>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12"/>
      <c r="AC271" s="12"/>
      <c r="AD271" s="12"/>
      <c r="AE271" s="12"/>
      <c r="AF271" s="12"/>
      <c r="AG271" s="12"/>
      <c r="AH271" s="12"/>
      <c r="AI271" s="12"/>
    </row>
    <row r="272" spans="1:35" x14ac:dyDescent="0.25">
      <c r="A272" s="134"/>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12"/>
      <c r="AC272" s="12"/>
      <c r="AD272" s="12"/>
      <c r="AE272" s="12"/>
      <c r="AF272" s="12"/>
      <c r="AG272" s="12"/>
      <c r="AH272" s="12"/>
      <c r="AI272" s="12"/>
    </row>
    <row r="273" spans="1:35" x14ac:dyDescent="0.25">
      <c r="A273" s="134"/>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12"/>
      <c r="AC273" s="12"/>
      <c r="AD273" s="12"/>
      <c r="AE273" s="12"/>
      <c r="AF273" s="12"/>
      <c r="AG273" s="12"/>
      <c r="AH273" s="12"/>
      <c r="AI273" s="12"/>
    </row>
    <row r="274" spans="1:35" x14ac:dyDescent="0.25">
      <c r="A274" s="134"/>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12"/>
      <c r="AC274" s="12"/>
      <c r="AD274" s="12"/>
      <c r="AE274" s="12"/>
      <c r="AF274" s="12"/>
      <c r="AG274" s="12"/>
      <c r="AH274" s="12"/>
      <c r="AI274" s="12"/>
    </row>
    <row r="275" spans="1:35" x14ac:dyDescent="0.25">
      <c r="A275" s="134"/>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12"/>
      <c r="AC275" s="12"/>
      <c r="AD275" s="12"/>
      <c r="AE275" s="12"/>
      <c r="AF275" s="12"/>
      <c r="AG275" s="12"/>
      <c r="AH275" s="12"/>
      <c r="AI275" s="12"/>
    </row>
    <row r="276" spans="1:35" x14ac:dyDescent="0.25">
      <c r="A276" s="134"/>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12"/>
      <c r="AC276" s="12"/>
      <c r="AD276" s="12"/>
      <c r="AE276" s="12"/>
      <c r="AF276" s="12"/>
      <c r="AG276" s="12"/>
      <c r="AH276" s="12"/>
      <c r="AI276" s="12"/>
    </row>
    <row r="277" spans="1:35" x14ac:dyDescent="0.25">
      <c r="A277" s="134"/>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12"/>
      <c r="AC277" s="12"/>
      <c r="AD277" s="12"/>
      <c r="AE277" s="12"/>
      <c r="AF277" s="12"/>
      <c r="AG277" s="12"/>
      <c r="AH277" s="12"/>
      <c r="AI277" s="12"/>
    </row>
    <row r="278" spans="1:35" x14ac:dyDescent="0.25">
      <c r="A278" s="134"/>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12"/>
      <c r="AC278" s="12"/>
      <c r="AD278" s="12"/>
      <c r="AE278" s="12"/>
      <c r="AF278" s="12"/>
      <c r="AG278" s="12"/>
      <c r="AH278" s="12"/>
      <c r="AI278" s="12"/>
    </row>
    <row r="279" spans="1:35" x14ac:dyDescent="0.25">
      <c r="A279" s="134"/>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row>
    <row r="280" spans="1:35" x14ac:dyDescent="0.25">
      <c r="A280" s="134"/>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row>
    <row r="281" spans="1:35" x14ac:dyDescent="0.25">
      <c r="A281" s="134"/>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row>
    <row r="282" spans="1:35" x14ac:dyDescent="0.25">
      <c r="A282" s="134"/>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row>
    <row r="283" spans="1:35" x14ac:dyDescent="0.25">
      <c r="A283" s="134"/>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row>
    <row r="284" spans="1:35" x14ac:dyDescent="0.25">
      <c r="A284" s="134"/>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row>
    <row r="285" spans="1:35" x14ac:dyDescent="0.25">
      <c r="A285" s="134"/>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row>
    <row r="286" spans="1:35" x14ac:dyDescent="0.25">
      <c r="A286" s="134"/>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row>
    <row r="287" spans="1:35" x14ac:dyDescent="0.25">
      <c r="A287" s="134"/>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row>
    <row r="288" spans="1:35" x14ac:dyDescent="0.25">
      <c r="A288" s="134"/>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row>
    <row r="289" spans="1:27" x14ac:dyDescent="0.25">
      <c r="A289" s="134"/>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row>
    <row r="290" spans="1:27" x14ac:dyDescent="0.25">
      <c r="A290" s="134"/>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row>
    <row r="291" spans="1:27" x14ac:dyDescent="0.25">
      <c r="A291" s="134"/>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row>
    <row r="292" spans="1:27" x14ac:dyDescent="0.25">
      <c r="A292" s="134"/>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row>
    <row r="293" spans="1:27" x14ac:dyDescent="0.25">
      <c r="A293" s="134"/>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row>
    <row r="294" spans="1:27" x14ac:dyDescent="0.25">
      <c r="A294" s="134"/>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row>
    <row r="295" spans="1:27" x14ac:dyDescent="0.25">
      <c r="A295" s="134"/>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row>
    <row r="296" spans="1:27" x14ac:dyDescent="0.25">
      <c r="A296" s="134"/>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row>
    <row r="297" spans="1:27" x14ac:dyDescent="0.25">
      <c r="A297" s="134"/>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row>
    <row r="298" spans="1:27" x14ac:dyDescent="0.25">
      <c r="A298" s="134"/>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row>
    <row r="299" spans="1:27" x14ac:dyDescent="0.25">
      <c r="A299" s="134"/>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row>
    <row r="300" spans="1:27" x14ac:dyDescent="0.25">
      <c r="A300" s="134"/>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row>
    <row r="301" spans="1:27" x14ac:dyDescent="0.25">
      <c r="A301" s="134"/>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row>
    <row r="302" spans="1:27" x14ac:dyDescent="0.25">
      <c r="A302" s="134"/>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row>
    <row r="303" spans="1:27" x14ac:dyDescent="0.25">
      <c r="A303" s="134"/>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row>
    <row r="304" spans="1:27" x14ac:dyDescent="0.25">
      <c r="A304" s="134"/>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row>
    <row r="305" spans="1:27" x14ac:dyDescent="0.25">
      <c r="A305" s="134"/>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row>
    <row r="306" spans="1:27" x14ac:dyDescent="0.25">
      <c r="A306" s="134"/>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row>
    <row r="307" spans="1:27" x14ac:dyDescent="0.25">
      <c r="A307" s="134"/>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row>
    <row r="308" spans="1:27" x14ac:dyDescent="0.25">
      <c r="A308" s="134"/>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row>
    <row r="309" spans="1:27" x14ac:dyDescent="0.25">
      <c r="A309" s="134"/>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row>
    <row r="310" spans="1:27" x14ac:dyDescent="0.25">
      <c r="A310" s="134"/>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row>
    <row r="311" spans="1:27" x14ac:dyDescent="0.25">
      <c r="A311" s="134"/>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row>
    <row r="312" spans="1:27" x14ac:dyDescent="0.25">
      <c r="A312" s="134"/>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row>
    <row r="313" spans="1:27" x14ac:dyDescent="0.25">
      <c r="A313" s="134"/>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row>
    <row r="314" spans="1:27" x14ac:dyDescent="0.25">
      <c r="A314" s="134"/>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row>
    <row r="315" spans="1:27" x14ac:dyDescent="0.25">
      <c r="A315" s="134"/>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row>
    <row r="316" spans="1:27" x14ac:dyDescent="0.25">
      <c r="A316" s="134"/>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row>
    <row r="317" spans="1:27" x14ac:dyDescent="0.25">
      <c r="A317" s="134"/>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row>
    <row r="318" spans="1:27" x14ac:dyDescent="0.25">
      <c r="A318" s="134"/>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row>
    <row r="319" spans="1:27" x14ac:dyDescent="0.25">
      <c r="A319" s="134"/>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row>
    <row r="320" spans="1:27" x14ac:dyDescent="0.25">
      <c r="A320" s="134"/>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row>
    <row r="321" spans="1:27" x14ac:dyDescent="0.25">
      <c r="A321" s="134"/>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row>
    <row r="322" spans="1:27" x14ac:dyDescent="0.25">
      <c r="A322" s="134"/>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row>
    <row r="323" spans="1:27" x14ac:dyDescent="0.25">
      <c r="A323" s="134"/>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row>
    <row r="324" spans="1:27" x14ac:dyDescent="0.25">
      <c r="A324" s="134"/>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row>
    <row r="325" spans="1:27" x14ac:dyDescent="0.25">
      <c r="A325" s="134"/>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row>
    <row r="326" spans="1:27" x14ac:dyDescent="0.25">
      <c r="A326" s="134"/>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row>
    <row r="327" spans="1:27" x14ac:dyDescent="0.25">
      <c r="A327" s="134"/>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row>
    <row r="328" spans="1:27" x14ac:dyDescent="0.25">
      <c r="A328" s="134"/>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row>
    <row r="329" spans="1:27" x14ac:dyDescent="0.25">
      <c r="A329" s="134"/>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row>
    <row r="330" spans="1:27" x14ac:dyDescent="0.25">
      <c r="A330" s="134"/>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row>
    <row r="331" spans="1:27" x14ac:dyDescent="0.25">
      <c r="A331" s="134"/>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row>
    <row r="332" spans="1:27" x14ac:dyDescent="0.25">
      <c r="A332" s="134"/>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row>
    <row r="333" spans="1:27" x14ac:dyDescent="0.25">
      <c r="A333" s="134"/>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row>
    <row r="334" spans="1:27" x14ac:dyDescent="0.25">
      <c r="A334" s="134"/>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row>
    <row r="335" spans="1:27" x14ac:dyDescent="0.25">
      <c r="A335" s="134"/>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row>
    <row r="336" spans="1:27" x14ac:dyDescent="0.25">
      <c r="A336" s="134"/>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row>
    <row r="337" spans="1:27" x14ac:dyDescent="0.25">
      <c r="A337" s="134"/>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spans="1:27" x14ac:dyDescent="0.25">
      <c r="A338" s="134"/>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row>
    <row r="339" spans="1:27" x14ac:dyDescent="0.25">
      <c r="A339" s="134"/>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row>
    <row r="340" spans="1:27" x14ac:dyDescent="0.25">
      <c r="A340" s="134"/>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row>
    <row r="341" spans="1:27" x14ac:dyDescent="0.25">
      <c r="A341" s="134"/>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row>
    <row r="342" spans="1:27" x14ac:dyDescent="0.25">
      <c r="A342" s="134"/>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row>
    <row r="343" spans="1:27" x14ac:dyDescent="0.25">
      <c r="A343" s="134"/>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row>
    <row r="344" spans="1:27" x14ac:dyDescent="0.25">
      <c r="A344" s="134"/>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row>
    <row r="345" spans="1:27" x14ac:dyDescent="0.25">
      <c r="A345" s="134"/>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row>
    <row r="346" spans="1:27" x14ac:dyDescent="0.25">
      <c r="A346" s="134"/>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row>
    <row r="347" spans="1:27" x14ac:dyDescent="0.25">
      <c r="A347" s="134"/>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row>
    <row r="348" spans="1:27" x14ac:dyDescent="0.25">
      <c r="A348" s="134"/>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row>
    <row r="349" spans="1:27" x14ac:dyDescent="0.25">
      <c r="A349" s="134"/>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row>
    <row r="350" spans="1:27" x14ac:dyDescent="0.25">
      <c r="A350" s="134"/>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row>
    <row r="351" spans="1:27" x14ac:dyDescent="0.25">
      <c r="A351" s="134"/>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row>
    <row r="352" spans="1:27" x14ac:dyDescent="0.25">
      <c r="A352" s="134"/>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row>
    <row r="353" spans="1:27" x14ac:dyDescent="0.25">
      <c r="A353" s="134"/>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row>
    <row r="354" spans="1:27" x14ac:dyDescent="0.25">
      <c r="A354" s="134"/>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row>
    <row r="355" spans="1:27" x14ac:dyDescent="0.25">
      <c r="A355" s="134"/>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row>
    <row r="356" spans="1:27" x14ac:dyDescent="0.25">
      <c r="A356" s="134"/>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row>
    <row r="357" spans="1:27" x14ac:dyDescent="0.25">
      <c r="A357" s="134"/>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row>
    <row r="358" spans="1:27" x14ac:dyDescent="0.25">
      <c r="A358" s="134"/>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row>
    <row r="359" spans="1:27" x14ac:dyDescent="0.25">
      <c r="A359" s="134"/>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row>
    <row r="360" spans="1:27" x14ac:dyDescent="0.25">
      <c r="A360" s="134"/>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row>
    <row r="361" spans="1:27" x14ac:dyDescent="0.25">
      <c r="A361" s="134"/>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row>
    <row r="362" spans="1:27" x14ac:dyDescent="0.25">
      <c r="A362" s="134"/>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row>
    <row r="363" spans="1:27" x14ac:dyDescent="0.25">
      <c r="A363" s="134"/>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row>
    <row r="364" spans="1:27" x14ac:dyDescent="0.25">
      <c r="A364" s="134"/>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row>
    <row r="365" spans="1:27" x14ac:dyDescent="0.25">
      <c r="A365" s="134"/>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row>
    <row r="366" spans="1:27" x14ac:dyDescent="0.25">
      <c r="A366" s="134"/>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row>
    <row r="367" spans="1:27" x14ac:dyDescent="0.25">
      <c r="A367" s="134"/>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row>
    <row r="368" spans="1:27" x14ac:dyDescent="0.25">
      <c r="A368" s="134"/>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row>
    <row r="369" spans="1:27" x14ac:dyDescent="0.25">
      <c r="A369" s="134"/>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row>
    <row r="370" spans="1:27" x14ac:dyDescent="0.25">
      <c r="A370" s="134"/>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row>
    <row r="371" spans="1:27" x14ac:dyDescent="0.25">
      <c r="A371" s="134"/>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row>
    <row r="372" spans="1:27" x14ac:dyDescent="0.25">
      <c r="A372" s="134"/>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row r="373" spans="1:27" x14ac:dyDescent="0.25">
      <c r="A373" s="134"/>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row>
    <row r="374" spans="1:27" x14ac:dyDescent="0.25">
      <c r="A374" s="134"/>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row>
    <row r="375" spans="1:27" x14ac:dyDescent="0.25">
      <c r="A375" s="134"/>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row>
    <row r="376" spans="1:27" x14ac:dyDescent="0.25">
      <c r="A376" s="134"/>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row>
    <row r="377" spans="1:27" x14ac:dyDescent="0.25">
      <c r="A377" s="134"/>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row>
    <row r="378" spans="1:27" x14ac:dyDescent="0.25">
      <c r="A378" s="134"/>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row>
    <row r="379" spans="1:27" x14ac:dyDescent="0.25">
      <c r="A379" s="134"/>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row>
    <row r="380" spans="1:27" x14ac:dyDescent="0.25">
      <c r="A380" s="134"/>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row>
    <row r="381" spans="1:27" x14ac:dyDescent="0.25">
      <c r="A381" s="134"/>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row>
    <row r="382" spans="1:27" x14ac:dyDescent="0.25">
      <c r="A382" s="134"/>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row>
    <row r="383" spans="1:27" x14ac:dyDescent="0.25">
      <c r="A383" s="134"/>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row>
    <row r="384" spans="1:27" x14ac:dyDescent="0.25">
      <c r="A384" s="134"/>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row>
    <row r="385" spans="1:27" x14ac:dyDescent="0.25">
      <c r="A385" s="134"/>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row>
    <row r="386" spans="1:27" x14ac:dyDescent="0.25">
      <c r="A386" s="134"/>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row>
    <row r="387" spans="1:27" x14ac:dyDescent="0.25">
      <c r="A387" s="134"/>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row>
    <row r="388" spans="1:27" x14ac:dyDescent="0.25">
      <c r="A388" s="134"/>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row>
    <row r="389" spans="1:27" x14ac:dyDescent="0.25">
      <c r="A389" s="134"/>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row>
    <row r="390" spans="1:27" x14ac:dyDescent="0.25">
      <c r="A390" s="134"/>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row>
    <row r="391" spans="1:27" x14ac:dyDescent="0.25">
      <c r="A391" s="134"/>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row>
    <row r="392" spans="1:27" x14ac:dyDescent="0.25">
      <c r="A392" s="134"/>
      <c r="B392" s="29"/>
      <c r="C392" s="29"/>
      <c r="D392" s="29"/>
      <c r="E392" s="29"/>
      <c r="F392" s="29"/>
      <c r="G392" s="29"/>
      <c r="H392" s="29"/>
      <c r="I392" s="29"/>
      <c r="J392" s="29"/>
      <c r="K392" s="29"/>
      <c r="L392" s="29"/>
      <c r="V392" s="6"/>
      <c r="W392" s="6"/>
      <c r="X392" s="6"/>
      <c r="Y392" s="6"/>
      <c r="Z392" s="6"/>
      <c r="AA392" s="6"/>
    </row>
    <row r="393" spans="1:27" x14ac:dyDescent="0.25">
      <c r="A393" s="134"/>
      <c r="B393" s="29"/>
      <c r="C393" s="29"/>
      <c r="D393" s="29"/>
      <c r="E393" s="29"/>
      <c r="F393" s="29"/>
      <c r="G393" s="29"/>
      <c r="H393" s="29"/>
      <c r="I393" s="29"/>
      <c r="J393" s="29"/>
      <c r="K393" s="29"/>
      <c r="L393" s="29"/>
      <c r="V393" s="6"/>
      <c r="W393" s="6"/>
      <c r="X393" s="6"/>
      <c r="Y393" s="6"/>
      <c r="Z393" s="6"/>
      <c r="AA393" s="6"/>
    </row>
    <row r="394" spans="1:27" x14ac:dyDescent="0.25">
      <c r="A394" s="134"/>
      <c r="B394" s="29"/>
      <c r="C394" s="29"/>
      <c r="D394" s="29"/>
      <c r="E394" s="29"/>
      <c r="F394" s="29"/>
      <c r="G394" s="29"/>
      <c r="H394" s="29"/>
      <c r="I394" s="29"/>
      <c r="J394" s="29"/>
      <c r="K394" s="29"/>
      <c r="L394" s="29"/>
      <c r="V394" s="6"/>
      <c r="W394" s="6"/>
      <c r="X394" s="6"/>
      <c r="Y394" s="6"/>
      <c r="Z394" s="6"/>
      <c r="AA394" s="6"/>
    </row>
    <row r="395" spans="1:27" x14ac:dyDescent="0.25">
      <c r="A395" s="134"/>
      <c r="B395" s="29"/>
      <c r="C395" s="29"/>
      <c r="D395" s="29"/>
      <c r="E395" s="29"/>
      <c r="F395" s="29"/>
      <c r="G395" s="29"/>
      <c r="H395" s="29"/>
      <c r="I395" s="29"/>
      <c r="J395" s="29"/>
      <c r="K395" s="29"/>
      <c r="L395" s="29"/>
      <c r="V395" s="6"/>
      <c r="W395" s="6"/>
      <c r="X395" s="6"/>
      <c r="Y395" s="6"/>
      <c r="Z395" s="6"/>
      <c r="AA395" s="6"/>
    </row>
    <row r="396" spans="1:27" x14ac:dyDescent="0.25">
      <c r="A396" s="134"/>
      <c r="B396" s="29"/>
      <c r="C396" s="29"/>
      <c r="D396" s="29"/>
      <c r="E396" s="29"/>
      <c r="F396" s="29"/>
      <c r="G396" s="29"/>
      <c r="H396" s="29"/>
      <c r="I396" s="29"/>
      <c r="J396" s="29"/>
      <c r="K396" s="29"/>
      <c r="L396" s="29"/>
      <c r="V396" s="6"/>
      <c r="W396" s="6"/>
      <c r="X396" s="6"/>
      <c r="Y396" s="6"/>
      <c r="Z396" s="6"/>
      <c r="AA396" s="6"/>
    </row>
    <row r="397" spans="1:27" x14ac:dyDescent="0.25">
      <c r="A397" s="134"/>
      <c r="B397" s="29"/>
      <c r="C397" s="29"/>
      <c r="D397" s="29"/>
      <c r="E397" s="29"/>
      <c r="F397" s="29"/>
      <c r="G397" s="29"/>
      <c r="H397" s="29"/>
      <c r="I397" s="29"/>
      <c r="J397" s="29"/>
      <c r="K397" s="29"/>
      <c r="L397" s="29"/>
      <c r="V397" s="6"/>
      <c r="W397" s="6"/>
      <c r="X397" s="6"/>
      <c r="Y397" s="6"/>
      <c r="Z397" s="6"/>
      <c r="AA397" s="6"/>
    </row>
    <row r="398" spans="1:27" x14ac:dyDescent="0.25">
      <c r="A398" s="134"/>
      <c r="B398" s="29"/>
      <c r="C398" s="29"/>
      <c r="D398" s="29"/>
      <c r="E398" s="29"/>
      <c r="F398" s="29"/>
      <c r="G398" s="29"/>
      <c r="H398" s="29"/>
      <c r="I398" s="29"/>
      <c r="J398" s="29"/>
      <c r="K398" s="29"/>
      <c r="L398" s="29"/>
      <c r="V398" s="6"/>
      <c r="W398" s="6"/>
      <c r="X398" s="6"/>
      <c r="Y398" s="6"/>
      <c r="Z398" s="6"/>
      <c r="AA398" s="6"/>
    </row>
    <row r="399" spans="1:27" x14ac:dyDescent="0.25">
      <c r="A399" s="134"/>
      <c r="B399" s="29"/>
      <c r="C399" s="29"/>
      <c r="D399" s="29"/>
      <c r="E399" s="29"/>
      <c r="F399" s="29"/>
      <c r="G399" s="29"/>
      <c r="H399" s="29"/>
      <c r="I399" s="29"/>
      <c r="J399" s="29"/>
      <c r="K399" s="29"/>
      <c r="L399" s="29"/>
      <c r="V399" s="6"/>
      <c r="W399" s="6"/>
      <c r="X399" s="6"/>
      <c r="Y399" s="6"/>
      <c r="Z399" s="6"/>
      <c r="AA399" s="6"/>
    </row>
    <row r="400" spans="1:27" x14ac:dyDescent="0.25">
      <c r="A400" s="134"/>
      <c r="B400" s="29"/>
      <c r="C400" s="29"/>
      <c r="D400" s="29"/>
      <c r="E400" s="29"/>
      <c r="F400" s="29"/>
      <c r="G400" s="29"/>
      <c r="H400" s="29"/>
      <c r="I400" s="29"/>
      <c r="J400" s="29"/>
      <c r="K400" s="29"/>
      <c r="L400" s="29"/>
      <c r="V400" s="6"/>
      <c r="W400" s="6"/>
      <c r="X400" s="6"/>
      <c r="Y400" s="6"/>
      <c r="Z400" s="6"/>
      <c r="AA400" s="6"/>
    </row>
    <row r="401" spans="1:27" x14ac:dyDescent="0.25">
      <c r="A401" s="134"/>
      <c r="B401" s="29"/>
      <c r="C401" s="29"/>
      <c r="D401" s="29"/>
      <c r="E401" s="29"/>
      <c r="F401" s="29"/>
      <c r="G401" s="29"/>
      <c r="H401" s="29"/>
      <c r="I401" s="29"/>
      <c r="J401" s="29"/>
      <c r="K401" s="29"/>
      <c r="L401" s="29"/>
      <c r="V401" s="6"/>
      <c r="W401" s="6"/>
      <c r="X401" s="6"/>
      <c r="Y401" s="6"/>
      <c r="Z401" s="6"/>
      <c r="AA401" s="6"/>
    </row>
    <row r="402" spans="1:27" x14ac:dyDescent="0.25">
      <c r="A402" s="134"/>
      <c r="B402" s="29"/>
      <c r="C402" s="29"/>
      <c r="D402" s="29"/>
      <c r="E402" s="29"/>
      <c r="F402" s="29"/>
      <c r="G402" s="29"/>
      <c r="H402" s="29"/>
      <c r="I402" s="29"/>
      <c r="J402" s="29"/>
      <c r="K402" s="29"/>
      <c r="L402" s="29"/>
    </row>
    <row r="403" spans="1:27" x14ac:dyDescent="0.25">
      <c r="A403" s="134"/>
      <c r="B403" s="29"/>
      <c r="C403" s="29"/>
      <c r="D403" s="29"/>
      <c r="E403" s="29"/>
      <c r="F403" s="29"/>
      <c r="G403" s="29"/>
      <c r="H403" s="29"/>
      <c r="I403" s="29"/>
      <c r="J403" s="29"/>
      <c r="K403" s="29"/>
      <c r="L403" s="29"/>
    </row>
    <row r="404" spans="1:27" x14ac:dyDescent="0.25">
      <c r="A404" s="134"/>
      <c r="B404" s="29"/>
      <c r="C404" s="29"/>
      <c r="D404" s="29"/>
      <c r="E404" s="29"/>
      <c r="F404" s="29"/>
      <c r="G404" s="29"/>
      <c r="H404" s="29"/>
      <c r="I404" s="29"/>
      <c r="J404" s="29"/>
      <c r="K404" s="29"/>
      <c r="L404" s="29"/>
    </row>
    <row r="405" spans="1:27" x14ac:dyDescent="0.25">
      <c r="A405" s="134"/>
      <c r="B405" s="29"/>
      <c r="C405" s="29"/>
      <c r="D405" s="29"/>
      <c r="E405" s="29"/>
      <c r="F405" s="29"/>
      <c r="G405" s="29"/>
      <c r="H405" s="29"/>
      <c r="I405" s="29"/>
      <c r="J405" s="29"/>
      <c r="K405" s="29"/>
      <c r="L405" s="29"/>
    </row>
    <row r="406" spans="1:27" x14ac:dyDescent="0.25">
      <c r="A406" s="134"/>
      <c r="B406" s="29"/>
      <c r="C406" s="29"/>
      <c r="D406" s="29"/>
      <c r="E406" s="29"/>
      <c r="F406" s="29"/>
      <c r="G406" s="29"/>
      <c r="H406" s="29"/>
      <c r="I406" s="29"/>
      <c r="J406" s="29"/>
      <c r="K406" s="29"/>
      <c r="L406" s="29"/>
    </row>
    <row r="407" spans="1:27" x14ac:dyDescent="0.25">
      <c r="A407" s="134"/>
      <c r="B407" s="29"/>
      <c r="C407" s="29"/>
      <c r="D407" s="29"/>
      <c r="E407" s="29"/>
      <c r="F407" s="29"/>
      <c r="G407" s="29"/>
      <c r="H407" s="29"/>
      <c r="I407" s="29"/>
      <c r="J407" s="29"/>
      <c r="K407" s="29"/>
      <c r="L407" s="29"/>
    </row>
    <row r="408" spans="1:27" x14ac:dyDescent="0.25">
      <c r="A408" s="134"/>
      <c r="B408" s="29"/>
      <c r="C408" s="29"/>
      <c r="D408" s="29"/>
      <c r="E408" s="29"/>
      <c r="F408" s="29"/>
      <c r="G408" s="29"/>
      <c r="H408" s="29"/>
      <c r="I408" s="29"/>
      <c r="J408" s="29"/>
      <c r="K408" s="29"/>
      <c r="L408" s="29"/>
    </row>
    <row r="409" spans="1:27" x14ac:dyDescent="0.25">
      <c r="A409" s="134"/>
      <c r="B409" s="29"/>
      <c r="C409" s="29"/>
      <c r="D409" s="29"/>
      <c r="E409" s="29"/>
      <c r="F409" s="29"/>
      <c r="G409" s="29"/>
      <c r="H409" s="29"/>
      <c r="I409" s="29"/>
      <c r="J409" s="29"/>
      <c r="K409" s="29"/>
      <c r="L409" s="29"/>
    </row>
    <row r="410" spans="1:27" x14ac:dyDescent="0.25">
      <c r="A410" s="134"/>
      <c r="B410" s="29"/>
      <c r="C410" s="29"/>
      <c r="D410" s="29"/>
      <c r="E410" s="29"/>
      <c r="F410" s="29"/>
      <c r="G410" s="29"/>
      <c r="H410" s="29"/>
      <c r="I410" s="29"/>
      <c r="J410" s="29"/>
      <c r="K410" s="29"/>
      <c r="L410" s="29"/>
    </row>
    <row r="411" spans="1:27" x14ac:dyDescent="0.25">
      <c r="A411" s="134"/>
      <c r="B411" s="29"/>
      <c r="C411" s="29"/>
      <c r="D411" s="29"/>
      <c r="E411" s="29"/>
      <c r="F411" s="29"/>
      <c r="G411" s="29"/>
      <c r="H411" s="29"/>
      <c r="I411" s="29"/>
      <c r="J411" s="29"/>
      <c r="K411" s="29"/>
      <c r="L411" s="29"/>
    </row>
    <row r="412" spans="1:27" x14ac:dyDescent="0.25">
      <c r="A412" s="134"/>
      <c r="B412" s="29"/>
      <c r="C412" s="29"/>
      <c r="D412" s="29"/>
      <c r="E412" s="29"/>
      <c r="F412" s="29"/>
      <c r="G412" s="29"/>
      <c r="H412" s="29"/>
      <c r="I412" s="29"/>
      <c r="J412" s="29"/>
      <c r="K412" s="29"/>
      <c r="L412" s="29"/>
    </row>
    <row r="413" spans="1:27" x14ac:dyDescent="0.25">
      <c r="A413" s="134"/>
      <c r="B413" s="29"/>
      <c r="C413" s="29"/>
      <c r="D413" s="29"/>
      <c r="E413" s="29"/>
      <c r="F413" s="29"/>
      <c r="G413" s="29"/>
      <c r="H413" s="29"/>
      <c r="I413" s="29"/>
      <c r="J413" s="29"/>
      <c r="K413" s="29"/>
      <c r="L413" s="29"/>
    </row>
    <row r="414" spans="1:27" x14ac:dyDescent="0.25">
      <c r="A414" s="134"/>
      <c r="B414" s="29"/>
      <c r="C414" s="29"/>
      <c r="D414" s="29"/>
      <c r="E414" s="29"/>
      <c r="F414" s="29"/>
      <c r="G414" s="29"/>
      <c r="H414" s="29"/>
      <c r="I414" s="29"/>
      <c r="J414" s="29"/>
      <c r="K414" s="29"/>
      <c r="L414" s="29"/>
    </row>
    <row r="415" spans="1:27" x14ac:dyDescent="0.25">
      <c r="A415" s="134"/>
      <c r="B415" s="29"/>
      <c r="C415" s="29"/>
      <c r="D415" s="29"/>
      <c r="E415" s="29"/>
      <c r="F415" s="29"/>
      <c r="G415" s="29"/>
      <c r="H415" s="29"/>
      <c r="I415" s="29"/>
      <c r="J415" s="29"/>
      <c r="K415" s="29"/>
      <c r="L415" s="29"/>
    </row>
    <row r="416" spans="1:27" x14ac:dyDescent="0.25">
      <c r="A416" s="134"/>
      <c r="B416" s="29"/>
      <c r="C416" s="29"/>
      <c r="D416" s="29"/>
      <c r="E416" s="29"/>
      <c r="F416" s="29"/>
      <c r="G416" s="29"/>
      <c r="H416" s="29"/>
      <c r="I416" s="29"/>
      <c r="J416" s="29"/>
      <c r="K416" s="29"/>
      <c r="L416" s="29"/>
    </row>
    <row r="417" spans="1:12" x14ac:dyDescent="0.25">
      <c r="A417" s="134"/>
      <c r="B417" s="29"/>
      <c r="C417" s="29"/>
      <c r="D417" s="29"/>
      <c r="E417" s="29"/>
      <c r="F417" s="29"/>
      <c r="G417" s="29"/>
      <c r="H417" s="29"/>
      <c r="I417" s="29"/>
      <c r="J417" s="29"/>
      <c r="K417" s="29"/>
      <c r="L417" s="29"/>
    </row>
    <row r="418" spans="1:12" x14ac:dyDescent="0.25">
      <c r="A418" s="134"/>
      <c r="B418" s="29"/>
      <c r="C418" s="29"/>
      <c r="D418" s="29"/>
      <c r="E418" s="29"/>
      <c r="F418" s="29"/>
      <c r="G418" s="29"/>
      <c r="H418" s="29"/>
      <c r="I418" s="29"/>
      <c r="J418" s="29"/>
      <c r="K418" s="29"/>
      <c r="L418" s="29"/>
    </row>
    <row r="419" spans="1:12" x14ac:dyDescent="0.25">
      <c r="A419" s="134"/>
      <c r="B419" s="29"/>
      <c r="C419" s="29"/>
      <c r="D419" s="29"/>
      <c r="E419" s="29"/>
      <c r="F419" s="29"/>
      <c r="G419" s="29"/>
      <c r="H419" s="29"/>
      <c r="I419" s="29"/>
      <c r="J419" s="29"/>
      <c r="K419" s="29"/>
      <c r="L419" s="29"/>
    </row>
    <row r="420" spans="1:12" x14ac:dyDescent="0.25">
      <c r="A420" s="134"/>
      <c r="B420" s="29"/>
      <c r="C420" s="29"/>
      <c r="D420" s="29"/>
      <c r="E420" s="29"/>
      <c r="F420" s="29"/>
      <c r="G420" s="29"/>
      <c r="H420" s="29"/>
      <c r="I420" s="29"/>
      <c r="J420" s="29"/>
      <c r="K420" s="29"/>
      <c r="L420" s="29"/>
    </row>
    <row r="421" spans="1:12" x14ac:dyDescent="0.25">
      <c r="A421" s="134"/>
      <c r="B421" s="29"/>
      <c r="C421" s="29"/>
      <c r="D421" s="29"/>
      <c r="E421" s="29"/>
      <c r="F421" s="29"/>
      <c r="G421" s="29"/>
      <c r="H421" s="29"/>
      <c r="I421" s="29"/>
      <c r="J421" s="29"/>
      <c r="K421" s="29"/>
      <c r="L421" s="29"/>
    </row>
    <row r="422" spans="1:12" x14ac:dyDescent="0.25">
      <c r="A422" s="134"/>
      <c r="B422" s="29"/>
      <c r="C422" s="29"/>
      <c r="D422" s="29"/>
      <c r="E422" s="29"/>
      <c r="F422" s="29"/>
      <c r="G422" s="29"/>
      <c r="H422" s="29"/>
      <c r="I422" s="29"/>
      <c r="J422" s="29"/>
      <c r="K422" s="29"/>
      <c r="L422" s="29"/>
    </row>
    <row r="423" spans="1:12" x14ac:dyDescent="0.25">
      <c r="A423" s="134"/>
      <c r="B423" s="29"/>
      <c r="C423" s="29"/>
      <c r="D423" s="29"/>
      <c r="E423" s="29"/>
      <c r="F423" s="29"/>
      <c r="G423" s="29"/>
      <c r="H423" s="29"/>
      <c r="I423" s="29"/>
      <c r="J423" s="29"/>
      <c r="K423" s="29"/>
      <c r="L423" s="29"/>
    </row>
    <row r="424" spans="1:12" x14ac:dyDescent="0.25">
      <c r="A424" s="134"/>
      <c r="B424" s="29"/>
      <c r="C424" s="29"/>
      <c r="D424" s="29"/>
      <c r="E424" s="29"/>
      <c r="F424" s="29"/>
      <c r="G424" s="29"/>
      <c r="H424" s="29"/>
      <c r="I424" s="29"/>
      <c r="J424" s="29"/>
      <c r="K424" s="29"/>
      <c r="L424" s="29"/>
    </row>
    <row r="425" spans="1:12" x14ac:dyDescent="0.25">
      <c r="A425" s="134"/>
      <c r="B425" s="29"/>
      <c r="C425" s="29"/>
      <c r="D425" s="29"/>
      <c r="E425" s="29"/>
      <c r="F425" s="29"/>
      <c r="G425" s="29"/>
      <c r="H425" s="29"/>
      <c r="I425" s="29"/>
      <c r="J425" s="29"/>
      <c r="K425" s="29"/>
      <c r="L425" s="29"/>
    </row>
    <row r="426" spans="1:12" x14ac:dyDescent="0.25">
      <c r="A426" s="134"/>
      <c r="B426" s="29"/>
      <c r="C426" s="29"/>
      <c r="D426" s="29"/>
      <c r="E426" s="29"/>
      <c r="F426" s="29"/>
      <c r="G426" s="29"/>
      <c r="H426" s="29"/>
      <c r="I426" s="29"/>
      <c r="J426" s="29"/>
      <c r="K426" s="29"/>
      <c r="L426" s="29"/>
    </row>
    <row r="427" spans="1:12" x14ac:dyDescent="0.25">
      <c r="A427" s="134"/>
      <c r="B427" s="29"/>
      <c r="C427" s="29"/>
      <c r="D427" s="29"/>
      <c r="E427" s="29"/>
      <c r="F427" s="29"/>
      <c r="G427" s="29"/>
      <c r="H427" s="29"/>
      <c r="I427" s="29"/>
      <c r="J427" s="29"/>
      <c r="K427" s="29"/>
      <c r="L427" s="29"/>
    </row>
    <row r="428" spans="1:12" x14ac:dyDescent="0.25">
      <c r="A428" s="134"/>
      <c r="B428" s="29"/>
      <c r="C428" s="29"/>
      <c r="D428" s="29"/>
      <c r="E428" s="29"/>
      <c r="F428" s="29"/>
      <c r="G428" s="29"/>
      <c r="H428" s="29"/>
      <c r="I428" s="29"/>
      <c r="J428" s="29"/>
      <c r="K428" s="29"/>
      <c r="L428" s="29"/>
    </row>
    <row r="429" spans="1:12" x14ac:dyDescent="0.25">
      <c r="A429" s="134"/>
      <c r="B429" s="29"/>
      <c r="C429" s="29"/>
      <c r="D429" s="29"/>
      <c r="E429" s="29"/>
      <c r="F429" s="29"/>
      <c r="G429" s="29"/>
      <c r="H429" s="29"/>
      <c r="I429" s="29"/>
      <c r="J429" s="29"/>
      <c r="K429" s="29"/>
      <c r="L429" s="29"/>
    </row>
    <row r="430" spans="1:12" x14ac:dyDescent="0.25">
      <c r="A430" s="134"/>
      <c r="B430" s="29"/>
      <c r="C430" s="29"/>
      <c r="D430" s="29"/>
      <c r="E430" s="29"/>
      <c r="F430" s="29"/>
      <c r="G430" s="29"/>
      <c r="H430" s="29"/>
      <c r="I430" s="29"/>
      <c r="J430" s="29"/>
      <c r="K430" s="29"/>
      <c r="L430" s="29"/>
    </row>
    <row r="431" spans="1:12" x14ac:dyDescent="0.25">
      <c r="A431" s="134"/>
      <c r="B431" s="29"/>
      <c r="C431" s="29"/>
      <c r="D431" s="29"/>
      <c r="E431" s="29"/>
      <c r="F431" s="29"/>
      <c r="G431" s="29"/>
      <c r="H431" s="29"/>
      <c r="I431" s="29"/>
      <c r="J431" s="29"/>
      <c r="K431" s="29"/>
      <c r="L431" s="29"/>
    </row>
    <row r="432" spans="1:12" x14ac:dyDescent="0.25">
      <c r="A432" s="134"/>
      <c r="B432" s="29"/>
      <c r="C432" s="29"/>
      <c r="D432" s="29"/>
      <c r="E432" s="29"/>
      <c r="F432" s="29"/>
      <c r="G432" s="29"/>
      <c r="H432" s="29"/>
      <c r="I432" s="29"/>
      <c r="J432" s="29"/>
      <c r="K432" s="29"/>
      <c r="L432" s="29"/>
    </row>
    <row r="433" spans="1:12" x14ac:dyDescent="0.25">
      <c r="A433" s="134"/>
      <c r="B433" s="29"/>
      <c r="C433" s="29"/>
      <c r="D433" s="29"/>
      <c r="E433" s="29"/>
      <c r="F433" s="29"/>
      <c r="G433" s="29"/>
      <c r="H433" s="29"/>
      <c r="I433" s="29"/>
      <c r="J433" s="29"/>
      <c r="K433" s="29"/>
      <c r="L433" s="29"/>
    </row>
    <row r="434" spans="1:12" x14ac:dyDescent="0.25">
      <c r="A434" s="134"/>
      <c r="B434" s="29"/>
      <c r="C434" s="29"/>
      <c r="D434" s="29"/>
      <c r="E434" s="29"/>
      <c r="F434" s="29"/>
      <c r="G434" s="29"/>
      <c r="H434" s="29"/>
      <c r="I434" s="29"/>
      <c r="J434" s="29"/>
      <c r="K434" s="29"/>
      <c r="L434" s="29"/>
    </row>
    <row r="435" spans="1:12" x14ac:dyDescent="0.25">
      <c r="A435" s="134"/>
      <c r="B435" s="29"/>
      <c r="C435" s="29"/>
      <c r="D435" s="29"/>
      <c r="E435" s="29"/>
      <c r="F435" s="29"/>
      <c r="G435" s="29"/>
      <c r="H435" s="29"/>
      <c r="I435" s="29"/>
      <c r="J435" s="29"/>
      <c r="K435" s="29"/>
      <c r="L435" s="29"/>
    </row>
    <row r="436" spans="1:12" x14ac:dyDescent="0.25">
      <c r="A436" s="134"/>
      <c r="B436" s="29"/>
      <c r="C436" s="29"/>
      <c r="D436" s="29"/>
      <c r="E436" s="29"/>
      <c r="F436" s="29"/>
      <c r="G436" s="29"/>
      <c r="H436" s="29"/>
      <c r="I436" s="29"/>
      <c r="J436" s="29"/>
      <c r="K436" s="29"/>
      <c r="L436" s="29"/>
    </row>
    <row r="437" spans="1:12" x14ac:dyDescent="0.25">
      <c r="A437" s="134"/>
      <c r="B437" s="29"/>
      <c r="C437" s="29"/>
      <c r="D437" s="29"/>
      <c r="E437" s="29"/>
      <c r="F437" s="29"/>
      <c r="G437" s="29"/>
      <c r="H437" s="29"/>
      <c r="I437" s="29"/>
      <c r="J437" s="29"/>
      <c r="K437" s="29"/>
      <c r="L437" s="29"/>
    </row>
    <row r="438" spans="1:12" x14ac:dyDescent="0.25">
      <c r="A438" s="134"/>
      <c r="B438" s="29"/>
      <c r="C438" s="29"/>
      <c r="D438" s="29"/>
      <c r="E438" s="29"/>
      <c r="F438" s="29"/>
      <c r="G438" s="29"/>
      <c r="H438" s="29"/>
      <c r="I438" s="29"/>
      <c r="J438" s="29"/>
      <c r="K438" s="29"/>
      <c r="L438" s="29"/>
    </row>
    <row r="439" spans="1:12" x14ac:dyDescent="0.25">
      <c r="A439" s="134"/>
      <c r="B439" s="29"/>
      <c r="C439" s="29"/>
      <c r="D439" s="29"/>
      <c r="E439" s="29"/>
      <c r="F439" s="29"/>
      <c r="G439" s="29"/>
      <c r="H439" s="29"/>
      <c r="I439" s="29"/>
      <c r="J439" s="29"/>
      <c r="K439" s="29"/>
      <c r="L439" s="29"/>
    </row>
    <row r="440" spans="1:12" x14ac:dyDescent="0.25">
      <c r="A440" s="134"/>
      <c r="B440" s="29"/>
      <c r="C440" s="29"/>
      <c r="D440" s="29"/>
      <c r="E440" s="29"/>
      <c r="F440" s="29"/>
      <c r="G440" s="29"/>
      <c r="H440" s="29"/>
      <c r="I440" s="29"/>
      <c r="J440" s="29"/>
      <c r="K440" s="29"/>
      <c r="L440" s="29"/>
    </row>
    <row r="441" spans="1:12" x14ac:dyDescent="0.25">
      <c r="A441" s="134"/>
      <c r="B441" s="29"/>
      <c r="C441" s="29"/>
      <c r="D441" s="29"/>
      <c r="E441" s="29"/>
      <c r="F441" s="29"/>
      <c r="G441" s="29"/>
      <c r="H441" s="29"/>
      <c r="I441" s="29"/>
      <c r="J441" s="29"/>
      <c r="K441" s="29"/>
      <c r="L441" s="29"/>
    </row>
    <row r="442" spans="1:12" x14ac:dyDescent="0.25">
      <c r="A442" s="134"/>
      <c r="B442" s="29"/>
      <c r="C442" s="29"/>
      <c r="D442" s="29"/>
      <c r="E442" s="29"/>
      <c r="F442" s="29"/>
      <c r="G442" s="29"/>
      <c r="H442" s="29"/>
      <c r="I442" s="29"/>
      <c r="J442" s="29"/>
      <c r="K442" s="29"/>
      <c r="L442" s="29"/>
    </row>
    <row r="443" spans="1:12" x14ac:dyDescent="0.25">
      <c r="A443" s="134"/>
      <c r="B443" s="29"/>
      <c r="C443" s="29"/>
      <c r="D443" s="29"/>
      <c r="E443" s="29"/>
      <c r="F443" s="29"/>
      <c r="G443" s="29"/>
      <c r="H443" s="29"/>
      <c r="I443" s="29"/>
      <c r="J443" s="29"/>
      <c r="K443" s="29"/>
      <c r="L443" s="29"/>
    </row>
    <row r="444" spans="1:12" x14ac:dyDescent="0.25">
      <c r="A444" s="134"/>
      <c r="B444" s="29"/>
      <c r="C444" s="29"/>
      <c r="D444" s="29"/>
      <c r="E444" s="29"/>
      <c r="F444" s="29"/>
      <c r="G444" s="29"/>
      <c r="H444" s="29"/>
      <c r="I444" s="29"/>
      <c r="J444" s="29"/>
      <c r="K444" s="29"/>
      <c r="L444" s="29"/>
    </row>
    <row r="445" spans="1:12" x14ac:dyDescent="0.25">
      <c r="A445" s="134"/>
      <c r="B445" s="29"/>
      <c r="C445" s="29"/>
      <c r="D445" s="29"/>
      <c r="E445" s="29"/>
      <c r="F445" s="29"/>
      <c r="G445" s="29"/>
      <c r="H445" s="29"/>
      <c r="I445" s="29"/>
      <c r="J445" s="29"/>
      <c r="K445" s="29"/>
      <c r="L445" s="29"/>
    </row>
    <row r="446" spans="1:12" x14ac:dyDescent="0.25">
      <c r="A446" s="134"/>
      <c r="B446" s="29"/>
      <c r="C446" s="29"/>
      <c r="D446" s="29"/>
      <c r="E446" s="29"/>
      <c r="F446" s="29"/>
      <c r="G446" s="29"/>
      <c r="H446" s="29"/>
      <c r="I446" s="29"/>
      <c r="J446" s="29"/>
      <c r="K446" s="29"/>
      <c r="L446" s="29"/>
    </row>
    <row r="447" spans="1:12" x14ac:dyDescent="0.25">
      <c r="A447" s="134"/>
      <c r="B447" s="29"/>
      <c r="C447" s="29"/>
      <c r="D447" s="29"/>
      <c r="E447" s="29"/>
      <c r="F447" s="29"/>
      <c r="G447" s="29"/>
      <c r="H447" s="29"/>
      <c r="I447" s="29"/>
      <c r="J447" s="29"/>
      <c r="K447" s="29"/>
      <c r="L447" s="29"/>
    </row>
    <row r="448" spans="1:12" x14ac:dyDescent="0.25">
      <c r="A448" s="134"/>
      <c r="B448" s="29"/>
      <c r="C448" s="29"/>
      <c r="D448" s="29"/>
      <c r="E448" s="29"/>
      <c r="F448" s="29"/>
      <c r="G448" s="29"/>
      <c r="H448" s="29"/>
      <c r="I448" s="29"/>
      <c r="J448" s="29"/>
      <c r="K448" s="29"/>
      <c r="L448" s="29"/>
    </row>
    <row r="449" spans="1:12" x14ac:dyDescent="0.25">
      <c r="A449" s="134"/>
      <c r="B449" s="29"/>
      <c r="C449" s="29"/>
      <c r="D449" s="29"/>
      <c r="E449" s="29"/>
      <c r="F449" s="29"/>
      <c r="G449" s="29"/>
      <c r="H449" s="29"/>
      <c r="I449" s="29"/>
      <c r="J449" s="29"/>
      <c r="K449" s="29"/>
      <c r="L449" s="29"/>
    </row>
    <row r="450" spans="1:12" x14ac:dyDescent="0.25">
      <c r="A450" s="134"/>
      <c r="B450" s="29"/>
      <c r="C450" s="29"/>
      <c r="D450" s="29"/>
      <c r="E450" s="29"/>
      <c r="F450" s="29"/>
      <c r="G450" s="29"/>
      <c r="H450" s="29"/>
      <c r="I450" s="29"/>
      <c r="J450" s="29"/>
      <c r="K450" s="29"/>
      <c r="L450" s="29"/>
    </row>
    <row r="451" spans="1:12" x14ac:dyDescent="0.25">
      <c r="A451" s="134"/>
      <c r="B451" s="29"/>
      <c r="C451" s="29"/>
      <c r="D451" s="29"/>
      <c r="E451" s="29"/>
      <c r="F451" s="29"/>
      <c r="G451" s="29"/>
      <c r="H451" s="29"/>
      <c r="I451" s="29"/>
      <c r="J451" s="29"/>
      <c r="K451" s="29"/>
      <c r="L451" s="29"/>
    </row>
    <row r="452" spans="1:12" x14ac:dyDescent="0.25">
      <c r="A452" s="5"/>
    </row>
    <row r="453" spans="1:12" x14ac:dyDescent="0.25">
      <c r="A453" s="5"/>
    </row>
  </sheetData>
  <sheetProtection algorithmName="SHA-512" hashValue="BzD09A1L/lzuyHY2lvlxWT2anGhdFVfVLw21X76DVg8TK9Ct3j9pfAlJXdW9O8EiWNSDlZlDaQu88YfRsgOT9A==" saltValue="PfQkdCPUhRu7S+d41Uar3w==" spinCount="100000" sheet="1" objects="1" scenarios="1" selectLockedCells="1"/>
  <mergeCells count="227">
    <mergeCell ref="B170:J170"/>
    <mergeCell ref="B26:F26"/>
    <mergeCell ref="B155:J155"/>
    <mergeCell ref="B156:J156"/>
    <mergeCell ref="B157:J157"/>
    <mergeCell ref="B158:J158"/>
    <mergeCell ref="B159:J159"/>
    <mergeCell ref="B160:J160"/>
    <mergeCell ref="B161:J161"/>
    <mergeCell ref="B34:J34"/>
    <mergeCell ref="B35:J35"/>
    <mergeCell ref="B36:J36"/>
    <mergeCell ref="B37:J37"/>
    <mergeCell ref="C43:J43"/>
    <mergeCell ref="C45:J45"/>
    <mergeCell ref="C47:J47"/>
    <mergeCell ref="B44:J44"/>
    <mergeCell ref="C46:J46"/>
    <mergeCell ref="C48:J48"/>
    <mergeCell ref="C49:J49"/>
    <mergeCell ref="B87:J87"/>
    <mergeCell ref="B88:J88"/>
    <mergeCell ref="C67:J67"/>
    <mergeCell ref="C58:J58"/>
    <mergeCell ref="B54:J54"/>
    <mergeCell ref="B55:J55"/>
    <mergeCell ref="C73:J73"/>
    <mergeCell ref="B19:J19"/>
    <mergeCell ref="B20:J20"/>
    <mergeCell ref="B21:J21"/>
    <mergeCell ref="B22:J22"/>
    <mergeCell ref="B23:J23"/>
    <mergeCell ref="H11:J11"/>
    <mergeCell ref="H12:J12"/>
    <mergeCell ref="H13:J13"/>
    <mergeCell ref="B14:D14"/>
    <mergeCell ref="H14:J14"/>
    <mergeCell ref="B15:J15"/>
    <mergeCell ref="B16:J16"/>
    <mergeCell ref="B17:J17"/>
    <mergeCell ref="B18:J18"/>
    <mergeCell ref="C175:J175"/>
    <mergeCell ref="C176:J176"/>
    <mergeCell ref="C177:J177"/>
    <mergeCell ref="B152:J152"/>
    <mergeCell ref="A4:J4"/>
    <mergeCell ref="A5:J5"/>
    <mergeCell ref="B7:D7"/>
    <mergeCell ref="B8:D8"/>
    <mergeCell ref="B9:D9"/>
    <mergeCell ref="B10:D10"/>
    <mergeCell ref="B11:D11"/>
    <mergeCell ref="B12:D12"/>
    <mergeCell ref="B13:D13"/>
    <mergeCell ref="B24:J24"/>
    <mergeCell ref="B25:J25"/>
    <mergeCell ref="E7:G7"/>
    <mergeCell ref="E8:G8"/>
    <mergeCell ref="E9:G9"/>
    <mergeCell ref="E10:G10"/>
    <mergeCell ref="E11:G11"/>
    <mergeCell ref="E12:G12"/>
    <mergeCell ref="E13:G13"/>
    <mergeCell ref="E14:G14"/>
    <mergeCell ref="H7:J7"/>
    <mergeCell ref="C181:J181"/>
    <mergeCell ref="C182:J182"/>
    <mergeCell ref="B211:J211"/>
    <mergeCell ref="B212:J212"/>
    <mergeCell ref="B213:J213"/>
    <mergeCell ref="B198:J198"/>
    <mergeCell ref="B199:J199"/>
    <mergeCell ref="B200:J200"/>
    <mergeCell ref="B201:J201"/>
    <mergeCell ref="B202:J202"/>
    <mergeCell ref="B203:J203"/>
    <mergeCell ref="B204:J204"/>
    <mergeCell ref="B205:J205"/>
    <mergeCell ref="B207:J207"/>
    <mergeCell ref="B208:J208"/>
    <mergeCell ref="B209:J209"/>
    <mergeCell ref="B210:J210"/>
    <mergeCell ref="C184:J184"/>
    <mergeCell ref="B82:J82"/>
    <mergeCell ref="B106:J106"/>
    <mergeCell ref="B194:J194"/>
    <mergeCell ref="B195:J195"/>
    <mergeCell ref="B196:J196"/>
    <mergeCell ref="B197:J197"/>
    <mergeCell ref="B128:J128"/>
    <mergeCell ref="B129:J129"/>
    <mergeCell ref="B130:J130"/>
    <mergeCell ref="B131:J131"/>
    <mergeCell ref="B132:J132"/>
    <mergeCell ref="B134:J134"/>
    <mergeCell ref="C137:J137"/>
    <mergeCell ref="B190:J190"/>
    <mergeCell ref="B191:J191"/>
    <mergeCell ref="B192:J192"/>
    <mergeCell ref="B189:J189"/>
    <mergeCell ref="B188:J188"/>
    <mergeCell ref="C138:J138"/>
    <mergeCell ref="C139:J139"/>
    <mergeCell ref="C140:J140"/>
    <mergeCell ref="C178:J178"/>
    <mergeCell ref="C179:J179"/>
    <mergeCell ref="C180:J180"/>
    <mergeCell ref="C74:J74"/>
    <mergeCell ref="C75:J75"/>
    <mergeCell ref="B38:J38"/>
    <mergeCell ref="B32:J32"/>
    <mergeCell ref="B33:J33"/>
    <mergeCell ref="N27:O28"/>
    <mergeCell ref="B193:J193"/>
    <mergeCell ref="B118:J118"/>
    <mergeCell ref="B119:J119"/>
    <mergeCell ref="B120:J120"/>
    <mergeCell ref="B121:J121"/>
    <mergeCell ref="B122:J122"/>
    <mergeCell ref="B123:J123"/>
    <mergeCell ref="B125:J125"/>
    <mergeCell ref="B86:J86"/>
    <mergeCell ref="B126:J126"/>
    <mergeCell ref="B112:J112"/>
    <mergeCell ref="B91:J91"/>
    <mergeCell ref="B92:J92"/>
    <mergeCell ref="C173:J173"/>
    <mergeCell ref="C174:J174"/>
    <mergeCell ref="C183:J183"/>
    <mergeCell ref="C72:J72"/>
    <mergeCell ref="B81:J81"/>
    <mergeCell ref="A1:J1"/>
    <mergeCell ref="B27:J27"/>
    <mergeCell ref="B28:J28"/>
    <mergeCell ref="B29:J29"/>
    <mergeCell ref="B30:J30"/>
    <mergeCell ref="A2:J2"/>
    <mergeCell ref="B31:J31"/>
    <mergeCell ref="C70:J70"/>
    <mergeCell ref="C71:J71"/>
    <mergeCell ref="C39:J39"/>
    <mergeCell ref="C40:J40"/>
    <mergeCell ref="C41:J41"/>
    <mergeCell ref="C42:J42"/>
    <mergeCell ref="C69:J69"/>
    <mergeCell ref="C51:J51"/>
    <mergeCell ref="C52:J52"/>
    <mergeCell ref="C56:J56"/>
    <mergeCell ref="A3:J3"/>
    <mergeCell ref="H8:J8"/>
    <mergeCell ref="H9:J9"/>
    <mergeCell ref="H10:J10"/>
    <mergeCell ref="C59:J59"/>
    <mergeCell ref="C50:J50"/>
    <mergeCell ref="C57:J57"/>
    <mergeCell ref="B110:J110"/>
    <mergeCell ref="B111:J111"/>
    <mergeCell ref="C143:J143"/>
    <mergeCell ref="B171:J171"/>
    <mergeCell ref="B124:J124"/>
    <mergeCell ref="C60:J60"/>
    <mergeCell ref="C61:J61"/>
    <mergeCell ref="B76:J76"/>
    <mergeCell ref="B77:J77"/>
    <mergeCell ref="C62:J62"/>
    <mergeCell ref="C63:J63"/>
    <mergeCell ref="C64:J64"/>
    <mergeCell ref="C65:J65"/>
    <mergeCell ref="C66:J66"/>
    <mergeCell ref="B89:J89"/>
    <mergeCell ref="B90:J90"/>
    <mergeCell ref="B93:J93"/>
    <mergeCell ref="C68:J68"/>
    <mergeCell ref="B78:J78"/>
    <mergeCell ref="B79:J79"/>
    <mergeCell ref="B80:J80"/>
    <mergeCell ref="B107:J107"/>
    <mergeCell ref="B108:J108"/>
    <mergeCell ref="B109:J109"/>
    <mergeCell ref="B83:J83"/>
    <mergeCell ref="B84:J84"/>
    <mergeCell ref="B85:J85"/>
    <mergeCell ref="B145:J145"/>
    <mergeCell ref="B146:J146"/>
    <mergeCell ref="B94:J94"/>
    <mergeCell ref="B95:J95"/>
    <mergeCell ref="B96:J96"/>
    <mergeCell ref="B97:J97"/>
    <mergeCell ref="B98:J98"/>
    <mergeCell ref="B99:J99"/>
    <mergeCell ref="B100:J100"/>
    <mergeCell ref="B101:J101"/>
    <mergeCell ref="B102:J102"/>
    <mergeCell ref="B103:J103"/>
    <mergeCell ref="B104:J104"/>
    <mergeCell ref="B105:J105"/>
    <mergeCell ref="B133:J133"/>
    <mergeCell ref="B127:J127"/>
    <mergeCell ref="B113:J113"/>
    <mergeCell ref="B114:J114"/>
    <mergeCell ref="B115:J115"/>
    <mergeCell ref="B116:J116"/>
    <mergeCell ref="B117:J117"/>
    <mergeCell ref="B135:J135"/>
    <mergeCell ref="B136:J136"/>
    <mergeCell ref="C142:J142"/>
    <mergeCell ref="B187:J187"/>
    <mergeCell ref="B153:J153"/>
    <mergeCell ref="B154:J154"/>
    <mergeCell ref="B147:J147"/>
    <mergeCell ref="B148:J148"/>
    <mergeCell ref="B149:J149"/>
    <mergeCell ref="B150:J150"/>
    <mergeCell ref="B151:J151"/>
    <mergeCell ref="C141:J141"/>
    <mergeCell ref="B162:J162"/>
    <mergeCell ref="B163:J163"/>
    <mergeCell ref="B164:J164"/>
    <mergeCell ref="B165:J165"/>
    <mergeCell ref="B166:J166"/>
    <mergeCell ref="B167:J167"/>
    <mergeCell ref="B168:J168"/>
    <mergeCell ref="B169:J169"/>
    <mergeCell ref="C186:J186"/>
    <mergeCell ref="B172:J172"/>
    <mergeCell ref="C185:J185"/>
    <mergeCell ref="B144:J144"/>
  </mergeCells>
  <hyperlinks>
    <hyperlink ref="N27:O28" location="DATA!A1" display="BACK TO DATA" xr:uid="{00000000-0004-0000-0D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BA546"/>
  <sheetViews>
    <sheetView topLeftCell="A3" workbookViewId="0"/>
  </sheetViews>
  <sheetFormatPr defaultRowHeight="15" x14ac:dyDescent="0.25"/>
  <cols>
    <col min="1" max="1" width="115.85546875" customWidth="1"/>
  </cols>
  <sheetData>
    <row r="1" spans="1:53" ht="71.45" customHeight="1" thickTop="1" x14ac:dyDescent="0.45">
      <c r="A1" s="429"/>
      <c r="B1" s="204"/>
      <c r="C1" s="204"/>
      <c r="D1" s="204"/>
      <c r="E1" s="1027"/>
      <c r="F1" s="1027"/>
      <c r="G1" s="1027"/>
      <c r="H1" s="1027"/>
      <c r="I1" s="1027"/>
      <c r="J1" s="1027"/>
      <c r="K1" s="1027"/>
      <c r="L1" s="1027"/>
      <c r="M1" s="1027"/>
      <c r="N1" s="1027"/>
      <c r="O1" s="1027"/>
      <c r="P1" s="1027"/>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row>
    <row r="2" spans="1:53" ht="17.45" customHeight="1" x14ac:dyDescent="0.25">
      <c r="A2" s="206"/>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row>
    <row r="3" spans="1:53" ht="30.6" customHeight="1" x14ac:dyDescent="0.25">
      <c r="A3" s="207" t="s">
        <v>912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row>
    <row r="4" spans="1:53" ht="99" x14ac:dyDescent="0.25">
      <c r="A4" s="208" t="s">
        <v>1022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3" ht="74.25" x14ac:dyDescent="0.25">
      <c r="A5" s="208" t="s">
        <v>913</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row>
    <row r="6" spans="1:53" ht="24.75" x14ac:dyDescent="0.25">
      <c r="A6" s="209" t="s">
        <v>914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3" ht="99" x14ac:dyDescent="0.25">
      <c r="A7" s="210" t="s">
        <v>915</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row>
    <row r="8" spans="1:53" ht="24.75" x14ac:dyDescent="0.25">
      <c r="A8" s="209" t="s">
        <v>49</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row>
    <row r="9" spans="1:53" ht="24.75" x14ac:dyDescent="0.25">
      <c r="A9" s="211" t="s">
        <v>916</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row>
    <row r="10" spans="1:53" ht="74.25" x14ac:dyDescent="0.25">
      <c r="A10" s="208" t="s">
        <v>917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1:53" ht="32.450000000000003" customHeight="1" x14ac:dyDescent="0.25">
      <c r="A11" s="212" t="s">
        <v>918</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row>
    <row r="12" spans="1:53" ht="49.5" x14ac:dyDescent="0.25">
      <c r="A12" s="208" t="s">
        <v>919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ht="74.25" x14ac:dyDescent="0.25">
      <c r="A13" s="208" t="s">
        <v>920</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row>
    <row r="14" spans="1:53" ht="74.25" x14ac:dyDescent="0.25">
      <c r="A14" s="208" t="s">
        <v>921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24.75" x14ac:dyDescent="0.25">
      <c r="A15" s="212" t="s">
        <v>2</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row>
    <row r="16" spans="1:53" ht="74.25" x14ac:dyDescent="0.25">
      <c r="A16" s="213" t="s">
        <v>922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row>
    <row r="17" spans="1:53" ht="24.75" x14ac:dyDescent="0.25">
      <c r="A17" s="210" t="s">
        <v>923</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row>
    <row r="18" spans="1:53" ht="24.75" x14ac:dyDescent="0.25">
      <c r="A18" s="210" t="s">
        <v>924</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row>
    <row r="19" spans="1:53" ht="24.75" x14ac:dyDescent="0.25">
      <c r="A19" s="210" t="s">
        <v>925</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row>
    <row r="20" spans="1:53" ht="99" x14ac:dyDescent="0.25">
      <c r="A20" s="213" t="s">
        <v>926</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row>
    <row r="21" spans="1:53" ht="24.75" x14ac:dyDescent="0.25">
      <c r="A21" s="214" t="s">
        <v>927</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row>
    <row r="22" spans="1:53" ht="74.25" x14ac:dyDescent="0.25">
      <c r="A22" s="213" t="s">
        <v>928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row>
    <row r="23" spans="1:53" ht="24.75" x14ac:dyDescent="0.25">
      <c r="A23" s="214" t="s">
        <v>929</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row>
    <row r="24" spans="1:53" ht="49.5" x14ac:dyDescent="0.25">
      <c r="A24" s="213" t="s">
        <v>930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row>
    <row r="25" spans="1:53" ht="49.5" x14ac:dyDescent="0.25">
      <c r="A25" s="213" t="s">
        <v>931</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row>
    <row r="26" spans="1:53" ht="24.75" x14ac:dyDescent="0.25">
      <c r="A26" s="214" t="s">
        <v>464</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row>
    <row r="27" spans="1:53" ht="24.75" x14ac:dyDescent="0.25">
      <c r="A27" s="215" t="s">
        <v>932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row>
    <row r="28" spans="1:53" ht="24.75" x14ac:dyDescent="0.25">
      <c r="A28" s="214" t="s">
        <v>701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row>
    <row r="29" spans="1:53" ht="74.25" x14ac:dyDescent="0.25">
      <c r="A29" s="215" t="s">
        <v>933</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row>
    <row r="30" spans="1:53" ht="24.75" x14ac:dyDescent="0.25">
      <c r="A30" s="214" t="s">
        <v>934</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row>
    <row r="31" spans="1:53" ht="123.75" x14ac:dyDescent="0.25">
      <c r="A31" s="213" t="s">
        <v>935</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row>
    <row r="32" spans="1:53" ht="99.75" x14ac:dyDescent="0.25">
      <c r="A32" s="216" t="s">
        <v>936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row>
    <row r="33" spans="1:53" ht="25.5" x14ac:dyDescent="0.25">
      <c r="A33" s="217" t="s">
        <v>937</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row>
    <row r="34" spans="1:53" ht="75" x14ac:dyDescent="0.25">
      <c r="A34" s="216" t="s">
        <v>938</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row>
    <row r="35" spans="1:53" ht="75" x14ac:dyDescent="0.25">
      <c r="A35" s="216" t="s">
        <v>939</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row>
    <row r="36" spans="1:53" ht="24.75" x14ac:dyDescent="0.25">
      <c r="A36" s="218" t="s">
        <v>940</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row>
    <row r="37" spans="1:53" ht="24.75" x14ac:dyDescent="0.25">
      <c r="A37" s="218" t="s">
        <v>941</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row>
    <row r="38" spans="1:53" ht="50.25" x14ac:dyDescent="0.25">
      <c r="A38" s="219" t="s">
        <v>942</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row>
    <row r="39" spans="1:53" ht="72.599999999999994" customHeight="1" x14ac:dyDescent="0.25">
      <c r="A39" s="219" t="s">
        <v>943</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row>
    <row r="40" spans="1:53" ht="24.75" x14ac:dyDescent="0.25">
      <c r="A40" s="220" t="s">
        <v>944</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row>
    <row r="41" spans="1:53" ht="76.900000000000006" customHeight="1" x14ac:dyDescent="0.25">
      <c r="A41" s="219" t="s">
        <v>945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row>
    <row r="42" spans="1:53" ht="50.25" x14ac:dyDescent="0.25">
      <c r="A42" s="219" t="s">
        <v>946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row>
    <row r="43" spans="1:53" ht="99.75" x14ac:dyDescent="0.25">
      <c r="A43" s="219" t="s">
        <v>947</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row>
    <row r="44" spans="1:53" ht="24.75" x14ac:dyDescent="0.25">
      <c r="A44" s="220" t="s">
        <v>948</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row>
    <row r="45" spans="1:53" ht="24.75" x14ac:dyDescent="0.25">
      <c r="A45" s="220" t="s">
        <v>949</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row>
    <row r="46" spans="1:53" ht="124.5" x14ac:dyDescent="0.25">
      <c r="A46" s="219" t="s">
        <v>950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row>
    <row r="47" spans="1:53" ht="24.75" x14ac:dyDescent="0.25">
      <c r="A47" s="218" t="s">
        <v>951</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row>
    <row r="48" spans="1:53" ht="49.5" x14ac:dyDescent="0.25">
      <c r="A48" s="221" t="s">
        <v>952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row>
    <row r="49" spans="1:53" ht="24.75" x14ac:dyDescent="0.25">
      <c r="A49" s="218" t="s">
        <v>953</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row>
    <row r="50" spans="1:53" ht="90.6" customHeight="1" x14ac:dyDescent="0.25">
      <c r="A50" s="213" t="s">
        <v>954</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row>
    <row r="51" spans="1:53" ht="24.75" x14ac:dyDescent="0.25">
      <c r="A51" s="218" t="s">
        <v>955</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row>
    <row r="52" spans="1:53" ht="87" customHeight="1" x14ac:dyDescent="0.25">
      <c r="A52" s="213" t="s">
        <v>956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row>
    <row r="53" spans="1:53" ht="24.75" x14ac:dyDescent="0.25">
      <c r="A53" s="218" t="s">
        <v>957</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row>
    <row r="54" spans="1:53" ht="90.6" customHeight="1" x14ac:dyDescent="0.25">
      <c r="A54" s="213" t="s">
        <v>958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row>
    <row r="55" spans="1:53" ht="24.75" x14ac:dyDescent="0.25">
      <c r="A55" s="218" t="s">
        <v>959</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row>
    <row r="56" spans="1:53" ht="165.6" customHeight="1" x14ac:dyDescent="0.25">
      <c r="A56" s="213" t="s">
        <v>960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row>
    <row r="57" spans="1:53" ht="24.75" x14ac:dyDescent="0.25">
      <c r="A57" s="214" t="s">
        <v>961</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row>
    <row r="58" spans="1:53" ht="247.5" x14ac:dyDescent="0.25">
      <c r="A58" s="213" t="s">
        <v>962</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row>
    <row r="59" spans="1:53" ht="148.5" x14ac:dyDescent="0.25">
      <c r="A59" s="213" t="s">
        <v>1082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row>
    <row r="60" spans="1:53" ht="3.75" customHeight="1" x14ac:dyDescent="0.25">
      <c r="A60" s="22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row>
    <row r="61" spans="1:53" ht="3.75" customHeight="1" x14ac:dyDescent="0.25">
      <c r="A61" s="214"/>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row>
    <row r="62" spans="1:53" ht="3.75" customHeight="1" x14ac:dyDescent="0.25">
      <c r="A62" s="214"/>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row>
    <row r="63" spans="1:53" ht="24.75" x14ac:dyDescent="0.25">
      <c r="A63" s="214" t="s">
        <v>963</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row>
    <row r="64" spans="1:53" ht="148.5" x14ac:dyDescent="0.25">
      <c r="A64" s="213" t="s">
        <v>964</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row>
    <row r="65" spans="1:53" ht="49.5" x14ac:dyDescent="0.25">
      <c r="A65" s="213" t="s">
        <v>965</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row>
    <row r="66" spans="1:53" ht="24.75" x14ac:dyDescent="0.25">
      <c r="A66" s="214" t="s">
        <v>966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row>
    <row r="67" spans="1:53" ht="58.15" customHeight="1" x14ac:dyDescent="0.25">
      <c r="A67" s="213" t="s">
        <v>967</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row>
    <row r="68" spans="1:53" ht="222.75" x14ac:dyDescent="0.25">
      <c r="A68" s="213" t="s">
        <v>968</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row>
    <row r="69" spans="1:53" ht="24.75" x14ac:dyDescent="0.25">
      <c r="A69" s="214" t="s">
        <v>969</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row>
    <row r="70" spans="1:53" ht="173.25" x14ac:dyDescent="0.25">
      <c r="A70" s="215" t="s">
        <v>970</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row>
    <row r="71" spans="1:53" ht="24.75" x14ac:dyDescent="0.25">
      <c r="A71" s="214" t="s">
        <v>971</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53" ht="148.5" x14ac:dyDescent="0.25">
      <c r="A72" s="213" t="s">
        <v>972</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row>
    <row r="73" spans="1:53" ht="99" x14ac:dyDescent="0.25">
      <c r="A73" s="213" t="s">
        <v>973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row>
    <row r="74" spans="1:53" ht="24.75" x14ac:dyDescent="0.25">
      <c r="A74" s="214" t="s">
        <v>974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row>
    <row r="75" spans="1:53" ht="173.25" x14ac:dyDescent="0.25">
      <c r="A75" s="213" t="s">
        <v>975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row>
    <row r="76" spans="1:53" ht="24.75" x14ac:dyDescent="0.25">
      <c r="A76" s="214" t="s">
        <v>976</v>
      </c>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row>
    <row r="77" spans="1:53" ht="173.25" x14ac:dyDescent="0.25">
      <c r="A77" s="213" t="s">
        <v>977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row>
    <row r="78" spans="1:53" ht="24.75" x14ac:dyDescent="0.25">
      <c r="A78" s="214" t="s">
        <v>978</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row>
    <row r="79" spans="1:53" ht="74.25" x14ac:dyDescent="0.25">
      <c r="A79" s="213" t="s">
        <v>979</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row>
    <row r="80" spans="1:53" ht="24.75" x14ac:dyDescent="0.25">
      <c r="A80" s="214" t="s">
        <v>980</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row>
    <row r="81" spans="1:53" ht="99" x14ac:dyDescent="0.25">
      <c r="A81" s="213" t="s">
        <v>981</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row>
    <row r="82" spans="1:53" ht="24.75" x14ac:dyDescent="0.25">
      <c r="A82" s="214" t="s">
        <v>982</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row>
    <row r="83" spans="1:53" ht="123.75" x14ac:dyDescent="0.25">
      <c r="A83" s="213" t="s">
        <v>983</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row>
    <row r="84" spans="1:53" ht="24.75" x14ac:dyDescent="0.25">
      <c r="A84" s="214" t="s">
        <v>984</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row>
    <row r="85" spans="1:53" ht="99" x14ac:dyDescent="0.25">
      <c r="A85" s="213" t="s">
        <v>985</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row>
    <row r="86" spans="1:53" ht="24.75" x14ac:dyDescent="0.25">
      <c r="A86" s="218" t="s">
        <v>986</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row>
    <row r="87" spans="1:53" ht="74.25" x14ac:dyDescent="0.25">
      <c r="A87" s="213" t="s">
        <v>987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row>
    <row r="88" spans="1:53" ht="50.25" thickBot="1" x14ac:dyDescent="0.3">
      <c r="A88" s="223" t="s">
        <v>988</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row>
    <row r="89" spans="1:53" ht="15.75" thickTop="1"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row>
    <row r="90" spans="1:53"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row>
    <row r="91" spans="1:53"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row>
    <row r="92" spans="1:53"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row>
    <row r="93" spans="1:53"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row>
    <row r="94" spans="1:53"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row>
    <row r="95" spans="1:53"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row>
    <row r="96" spans="1:53"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row>
    <row r="97" spans="1:53"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row>
    <row r="98" spans="1:53"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row>
    <row r="99" spans="1:53"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row>
    <row r="100" spans="1:53"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row>
    <row r="101" spans="1:53"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row>
    <row r="102" spans="1:53"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row>
    <row r="103" spans="1:53"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row>
    <row r="104" spans="1:53"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row>
    <row r="105" spans="1:53"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row>
    <row r="106" spans="1:53"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row>
    <row r="107" spans="1:53"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row>
    <row r="108" spans="1:53"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row>
    <row r="109" spans="1:53"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row>
    <row r="110" spans="1:53"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row>
    <row r="111" spans="1:53"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row>
    <row r="112" spans="1:53"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row>
    <row r="113" spans="1:53"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row>
    <row r="114" spans="1:53"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row>
    <row r="115" spans="1:53"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row>
    <row r="116" spans="1:53"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row>
    <row r="117" spans="1:53"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row>
    <row r="118" spans="1:53"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row>
    <row r="119" spans="1:53"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row>
    <row r="120" spans="1:53"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row>
    <row r="121" spans="1:53"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row>
    <row r="122" spans="1:53"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row>
    <row r="123" spans="1:53"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row>
    <row r="124" spans="1:53"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row>
    <row r="125" spans="1:53"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row>
    <row r="126" spans="1:53"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row>
    <row r="127" spans="1:53"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row>
    <row r="128" spans="1:53"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row>
    <row r="129" spans="1:53"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row>
    <row r="130" spans="1:53"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row>
    <row r="131" spans="1:53"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row>
    <row r="132" spans="1:53"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row>
    <row r="133" spans="1:53"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row>
    <row r="134" spans="1:53"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row>
    <row r="135" spans="1:53"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row>
    <row r="136" spans="1:53"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row>
    <row r="137" spans="1:53"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row>
    <row r="138" spans="1:53"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row>
    <row r="139" spans="1:53"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row>
    <row r="140" spans="1:53"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row>
    <row r="141" spans="1:53"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row>
    <row r="142" spans="1:53"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row>
    <row r="143" spans="1:53"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row>
    <row r="144" spans="1:53"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row>
    <row r="145" spans="1:53"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row>
    <row r="146" spans="1:53"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row>
    <row r="147" spans="1:53"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row>
    <row r="148" spans="1:53"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row>
    <row r="149" spans="1:53"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row>
    <row r="150" spans="1:53"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row>
    <row r="151" spans="1:53"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row>
    <row r="152" spans="1:53"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row>
    <row r="153" spans="1:53"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row>
    <row r="154" spans="1:53"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row>
    <row r="155" spans="1:53"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row>
    <row r="156" spans="1:53"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row>
    <row r="157" spans="1:53"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row>
    <row r="158" spans="1:53"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row>
    <row r="159" spans="1:53"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row>
    <row r="160" spans="1:53"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row>
    <row r="161" spans="1:53"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row>
    <row r="162" spans="1:53"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row>
    <row r="163" spans="1:53"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row>
    <row r="164" spans="1:53"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row>
    <row r="165" spans="1:53"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row>
    <row r="166" spans="1:53"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row>
    <row r="167" spans="1:53"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row>
    <row r="168" spans="1:53"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row>
    <row r="169" spans="1:53"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row>
    <row r="170" spans="1:53"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row>
    <row r="171" spans="1:53"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row>
    <row r="172" spans="1:53"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row>
    <row r="173" spans="1:53"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row>
    <row r="174" spans="1:53"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row>
    <row r="175" spans="1:53"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row>
    <row r="176" spans="1:53"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row>
    <row r="177" spans="1:53"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row>
    <row r="178" spans="1:53"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row>
    <row r="179" spans="1:53"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row>
    <row r="180" spans="1:53"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row>
    <row r="181" spans="1:53"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row>
    <row r="182" spans="1:53"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row>
    <row r="183" spans="1:53"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row>
    <row r="184" spans="1:53"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row>
    <row r="185" spans="1:53"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row>
    <row r="186" spans="1:53"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row>
    <row r="187" spans="1:53"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row>
    <row r="188" spans="1:53"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row>
    <row r="189" spans="1:53"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row>
    <row r="190" spans="1:53"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row>
    <row r="191" spans="1:53"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row>
    <row r="192" spans="1:53"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row>
    <row r="193" spans="1:53"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row>
    <row r="194" spans="1:53"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row>
    <row r="195" spans="1:53"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row>
    <row r="196" spans="1:53"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row>
    <row r="197" spans="1:53"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row>
    <row r="198" spans="1:53"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row>
    <row r="199" spans="1:53"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row>
    <row r="200" spans="1:53"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row>
    <row r="201" spans="1:53" x14ac:dyDescent="0.2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row>
    <row r="202" spans="1:53" x14ac:dyDescent="0.2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row>
    <row r="203" spans="1:53" x14ac:dyDescent="0.2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row>
    <row r="204" spans="1:53"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row>
    <row r="205" spans="1:53" x14ac:dyDescent="0.2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row>
    <row r="206" spans="1:53" x14ac:dyDescent="0.2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row>
    <row r="207" spans="1:53" x14ac:dyDescent="0.2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row>
    <row r="208" spans="1:53" x14ac:dyDescent="0.2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row>
    <row r="209" spans="1:53" x14ac:dyDescent="0.2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row>
    <row r="210" spans="1:53" x14ac:dyDescent="0.2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row>
    <row r="211" spans="1:53"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row>
    <row r="212" spans="1:53" x14ac:dyDescent="0.2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row>
    <row r="213" spans="1:53" x14ac:dyDescent="0.2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row>
    <row r="214" spans="1:53" x14ac:dyDescent="0.2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row>
    <row r="215" spans="1:53" x14ac:dyDescent="0.2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row>
    <row r="216" spans="1:53" x14ac:dyDescent="0.2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row>
    <row r="217" spans="1:53" x14ac:dyDescent="0.2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row>
    <row r="218" spans="1:53"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row>
    <row r="219" spans="1:53" x14ac:dyDescent="0.2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row>
    <row r="220" spans="1:53" x14ac:dyDescent="0.2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3" x14ac:dyDescent="0.2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3" x14ac:dyDescent="0.2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3" x14ac:dyDescent="0.2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3" x14ac:dyDescent="0.2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1:53"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1:53" x14ac:dyDescent="0.2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1:53" x14ac:dyDescent="0.2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1:53" x14ac:dyDescent="0.2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1:53" x14ac:dyDescent="0.2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1:53"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1:53"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1:53"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1:53"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1:53"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235" spans="1:53"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row>
    <row r="236" spans="1:53"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row>
    <row r="237" spans="1:53"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row>
    <row r="238" spans="1:53"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row>
    <row r="239" spans="1:53"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row>
    <row r="240" spans="1:53"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row>
    <row r="241" spans="1:53"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row>
    <row r="242" spans="1:53"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row>
    <row r="243" spans="1:53"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row>
    <row r="244" spans="1:53"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row>
    <row r="245" spans="1:53"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row>
    <row r="246" spans="1:53"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row>
    <row r="247" spans="1:53"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row>
    <row r="248" spans="1:53"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row>
    <row r="249" spans="1:53"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row>
    <row r="250" spans="1:53"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row>
    <row r="251" spans="1:53"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row>
    <row r="252" spans="1:53"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row>
    <row r="253" spans="1:53"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row>
    <row r="254" spans="1:53"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row>
    <row r="255" spans="1:53"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row>
    <row r="256" spans="1:53"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row>
    <row r="257" spans="1:53"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row>
    <row r="258" spans="1:53"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row>
    <row r="259" spans="1:53"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row>
    <row r="260" spans="1:53"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row>
    <row r="261" spans="1:53"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row>
    <row r="262" spans="1:53"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row>
    <row r="263" spans="1:53"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row>
    <row r="264" spans="1:53"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row>
    <row r="265" spans="1:53"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row>
    <row r="266" spans="1:53"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row>
    <row r="267" spans="1:53"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row>
    <row r="268" spans="1:53"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row>
    <row r="269" spans="1:53"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row>
    <row r="270" spans="1:53"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row>
    <row r="271" spans="1:53"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row>
    <row r="272" spans="1:53"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row>
    <row r="273" spans="1:53"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row>
    <row r="274" spans="1:53"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row>
    <row r="275" spans="1:53"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row>
    <row r="276" spans="1:53"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row>
    <row r="277" spans="1:53"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row>
    <row r="278" spans="1:53"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row>
    <row r="279" spans="1:53"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row>
    <row r="280" spans="1:53"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row>
    <row r="281" spans="1:53"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row>
    <row r="282" spans="1:53"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row>
    <row r="283" spans="1:53"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row>
    <row r="284" spans="1:53"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row>
    <row r="285" spans="1:53"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row>
    <row r="286" spans="1:53"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row>
    <row r="287" spans="1:53"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row>
    <row r="288" spans="1:53"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row>
    <row r="289" spans="1:53"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row>
    <row r="290" spans="1:53"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row>
    <row r="291" spans="1:53"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row>
    <row r="292" spans="1:53"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row>
    <row r="293" spans="1:53"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row>
    <row r="294" spans="1:53"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row>
    <row r="295" spans="1:53"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row>
    <row r="296" spans="1:53"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row>
    <row r="297" spans="1:53"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row>
    <row r="298" spans="1:53"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row>
    <row r="299" spans="1:53"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row>
    <row r="300" spans="1:53"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row>
    <row r="301" spans="1:53"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row>
    <row r="302" spans="1:53"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row>
    <row r="303" spans="1:53"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row>
    <row r="304" spans="1:53"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row>
    <row r="305" spans="1:53"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row>
    <row r="306" spans="1:53"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row>
    <row r="307" spans="1:53"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row>
    <row r="308" spans="1:53"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row>
    <row r="309" spans="1:53"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row>
    <row r="310" spans="1:53"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row>
    <row r="311" spans="1:53"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row>
    <row r="312" spans="1:53"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row>
    <row r="313" spans="1:53"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row>
    <row r="314" spans="1:53"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row>
    <row r="315" spans="1:53"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row>
    <row r="316" spans="1:53"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row>
    <row r="317" spans="1:53"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row>
    <row r="318" spans="1:53"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row>
    <row r="319" spans="1:53"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row>
    <row r="320" spans="1:53"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row>
    <row r="321" spans="1:53"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row>
    <row r="322" spans="1:53"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row>
    <row r="323" spans="1:53"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row>
    <row r="324" spans="1:53"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row>
    <row r="325" spans="1:53"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row>
    <row r="326" spans="1:53"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row>
    <row r="327" spans="1:53"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row>
    <row r="328" spans="1:53"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row>
    <row r="329" spans="1:53"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row>
    <row r="330" spans="1:53"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row>
    <row r="331" spans="1:53"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row>
    <row r="332" spans="1:53"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row>
    <row r="333" spans="1:53"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row>
    <row r="334" spans="1:53"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row>
    <row r="335" spans="1:53"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row>
    <row r="336" spans="1:53"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row>
    <row r="337" spans="1:53"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row>
    <row r="338" spans="1:53"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row>
    <row r="339" spans="1:53"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row>
    <row r="340" spans="1:53"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row>
    <row r="341" spans="1:53"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row>
    <row r="342" spans="1:53"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row>
    <row r="343" spans="1:53"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row>
    <row r="344" spans="1:53"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row>
    <row r="345" spans="1:53"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row>
    <row r="346" spans="1:53"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row>
    <row r="347" spans="1:53"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row>
    <row r="348" spans="1:53"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row>
    <row r="349" spans="1:53"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row>
    <row r="350" spans="1:53"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row>
    <row r="351" spans="1:53"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row>
    <row r="352" spans="1:53"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row>
    <row r="353" spans="1:53"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row>
    <row r="354" spans="1:53"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row>
    <row r="355" spans="1:53"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row>
    <row r="356" spans="1:53"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row>
    <row r="357" spans="1:53"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row>
    <row r="358" spans="1:53"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row>
    <row r="359" spans="1:53"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row>
    <row r="360" spans="1:53"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row>
    <row r="361" spans="1:53"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row>
    <row r="362" spans="1:53"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row>
    <row r="363" spans="1:53"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row>
    <row r="364" spans="1:53"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row>
    <row r="365" spans="1:53" x14ac:dyDescent="0.2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row>
    <row r="366" spans="1:53" x14ac:dyDescent="0.2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row>
    <row r="367" spans="1:53" x14ac:dyDescent="0.2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row>
    <row r="368" spans="1:53" x14ac:dyDescent="0.2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row>
    <row r="369" spans="1:53" x14ac:dyDescent="0.2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row>
    <row r="370" spans="1:53" x14ac:dyDescent="0.2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row>
    <row r="371" spans="1:53" x14ac:dyDescent="0.2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row>
    <row r="372" spans="1:53" x14ac:dyDescent="0.2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row>
    <row r="373" spans="1:53" x14ac:dyDescent="0.2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row>
    <row r="374" spans="1:53" x14ac:dyDescent="0.2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row>
    <row r="375" spans="1:53" x14ac:dyDescent="0.2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row>
    <row r="376" spans="1:53" x14ac:dyDescent="0.2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row>
    <row r="377" spans="1:53" x14ac:dyDescent="0.2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row>
    <row r="378" spans="1:53" x14ac:dyDescent="0.2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row>
    <row r="379" spans="1:53" x14ac:dyDescent="0.2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row>
    <row r="380" spans="1:53" x14ac:dyDescent="0.2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row>
    <row r="381" spans="1:53" x14ac:dyDescent="0.2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row>
    <row r="382" spans="1:53" x14ac:dyDescent="0.2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row>
    <row r="383" spans="1:53" x14ac:dyDescent="0.2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row>
    <row r="384" spans="1:53" x14ac:dyDescent="0.2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row>
    <row r="385" spans="1:53" x14ac:dyDescent="0.2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row>
    <row r="386" spans="1:53" x14ac:dyDescent="0.2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row>
    <row r="387" spans="1:53" x14ac:dyDescent="0.2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row>
    <row r="388" spans="1:53" x14ac:dyDescent="0.2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row>
    <row r="389" spans="1:53" x14ac:dyDescent="0.2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row>
    <row r="390" spans="1:53" x14ac:dyDescent="0.2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row>
    <row r="391" spans="1:53" x14ac:dyDescent="0.2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row>
    <row r="392" spans="1:53" x14ac:dyDescent="0.2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row>
    <row r="393" spans="1:53" x14ac:dyDescent="0.2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row>
    <row r="394" spans="1:53" x14ac:dyDescent="0.2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row>
    <row r="395" spans="1:53" x14ac:dyDescent="0.2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row>
    <row r="396" spans="1:53" x14ac:dyDescent="0.2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row>
    <row r="397" spans="1:53" x14ac:dyDescent="0.2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row>
    <row r="398" spans="1:53" x14ac:dyDescent="0.2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row>
    <row r="399" spans="1:53" x14ac:dyDescent="0.2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row>
    <row r="400" spans="1:53" x14ac:dyDescent="0.2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row>
    <row r="401" spans="1:53" x14ac:dyDescent="0.2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row>
    <row r="402" spans="1:53" x14ac:dyDescent="0.2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row>
    <row r="403" spans="1:53" x14ac:dyDescent="0.2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row>
    <row r="404" spans="1:53" x14ac:dyDescent="0.2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row>
    <row r="405" spans="1:53" x14ac:dyDescent="0.2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row>
    <row r="406" spans="1:53" x14ac:dyDescent="0.2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row>
    <row r="407" spans="1:53" x14ac:dyDescent="0.2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row>
    <row r="408" spans="1:53" x14ac:dyDescent="0.2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row>
    <row r="409" spans="1:53" x14ac:dyDescent="0.2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row>
    <row r="410" spans="1:53" x14ac:dyDescent="0.2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row>
    <row r="411" spans="1:53" x14ac:dyDescent="0.2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row>
    <row r="412" spans="1:53" x14ac:dyDescent="0.2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row>
    <row r="413" spans="1:53" x14ac:dyDescent="0.2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row>
    <row r="414" spans="1:53" x14ac:dyDescent="0.2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row>
    <row r="415" spans="1:53" x14ac:dyDescent="0.2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row>
    <row r="416" spans="1:53" x14ac:dyDescent="0.2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row>
    <row r="417" spans="1:53" x14ac:dyDescent="0.2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row>
    <row r="418" spans="1:53" x14ac:dyDescent="0.2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row>
    <row r="419" spans="1:53" x14ac:dyDescent="0.2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row>
    <row r="420" spans="1:53" x14ac:dyDescent="0.2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row>
    <row r="421" spans="1:53" x14ac:dyDescent="0.2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row>
    <row r="422" spans="1:53" x14ac:dyDescent="0.2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row>
    <row r="423" spans="1:53" x14ac:dyDescent="0.2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row>
    <row r="424" spans="1:53" x14ac:dyDescent="0.2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row>
    <row r="425" spans="1:53" x14ac:dyDescent="0.2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row>
    <row r="426" spans="1:53" x14ac:dyDescent="0.2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row>
    <row r="427" spans="1:53" x14ac:dyDescent="0.2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row>
    <row r="428" spans="1:53" x14ac:dyDescent="0.2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row>
    <row r="429" spans="1:53" x14ac:dyDescent="0.2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row>
    <row r="430" spans="1:53" x14ac:dyDescent="0.2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row>
    <row r="431" spans="1:53" x14ac:dyDescent="0.2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row>
    <row r="432" spans="1:53" x14ac:dyDescent="0.2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row>
    <row r="433" spans="1:53" x14ac:dyDescent="0.2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row>
    <row r="434" spans="1:53" x14ac:dyDescent="0.2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row>
    <row r="435" spans="1:53" x14ac:dyDescent="0.2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row>
    <row r="436" spans="1:53" x14ac:dyDescent="0.2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row>
    <row r="437" spans="1:53" x14ac:dyDescent="0.2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row>
    <row r="438" spans="1:53" x14ac:dyDescent="0.2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row>
    <row r="439" spans="1:53" x14ac:dyDescent="0.2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row>
    <row r="440" spans="1:53" x14ac:dyDescent="0.2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row>
    <row r="441" spans="1:53" x14ac:dyDescent="0.2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row>
    <row r="442" spans="1:53" x14ac:dyDescent="0.2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row>
    <row r="443" spans="1:53" x14ac:dyDescent="0.2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row>
    <row r="444" spans="1:53" x14ac:dyDescent="0.2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row>
    <row r="445" spans="1:53" x14ac:dyDescent="0.2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row>
    <row r="446" spans="1:53" x14ac:dyDescent="0.2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row>
    <row r="447" spans="1:53" x14ac:dyDescent="0.2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row>
    <row r="448" spans="1:53" x14ac:dyDescent="0.2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row>
    <row r="449" spans="1:53" x14ac:dyDescent="0.2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row>
    <row r="450" spans="1:53" x14ac:dyDescent="0.2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row>
    <row r="451" spans="1:53" x14ac:dyDescent="0.2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row>
    <row r="452" spans="1:53" x14ac:dyDescent="0.2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row>
    <row r="453" spans="1:53" x14ac:dyDescent="0.2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row>
    <row r="454" spans="1:53" x14ac:dyDescent="0.2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row>
    <row r="455" spans="1:53" x14ac:dyDescent="0.2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row>
    <row r="456" spans="1:53" x14ac:dyDescent="0.2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row>
    <row r="457" spans="1:53" x14ac:dyDescent="0.2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row>
    <row r="458" spans="1:53" x14ac:dyDescent="0.2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row>
    <row r="459" spans="1:53" x14ac:dyDescent="0.2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row>
    <row r="460" spans="1:53" x14ac:dyDescent="0.2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row>
    <row r="461" spans="1:53" x14ac:dyDescent="0.2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row>
    <row r="462" spans="1:53" x14ac:dyDescent="0.2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row>
    <row r="463" spans="1:53" x14ac:dyDescent="0.2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row>
    <row r="464" spans="1:53" x14ac:dyDescent="0.2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row>
    <row r="465" spans="1:53" x14ac:dyDescent="0.2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row>
    <row r="466" spans="1:53" x14ac:dyDescent="0.2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row>
    <row r="467" spans="1:53" x14ac:dyDescent="0.2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row>
    <row r="468" spans="1:53" x14ac:dyDescent="0.2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row>
    <row r="469" spans="1:53" x14ac:dyDescent="0.2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row>
    <row r="470" spans="1:53" x14ac:dyDescent="0.2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row>
    <row r="471" spans="1:53" x14ac:dyDescent="0.2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row>
    <row r="472" spans="1:53" x14ac:dyDescent="0.2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row>
    <row r="473" spans="1:53" x14ac:dyDescent="0.2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row>
    <row r="474" spans="1:53" x14ac:dyDescent="0.2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row>
    <row r="475" spans="1:53" x14ac:dyDescent="0.2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row>
    <row r="476" spans="1:53" x14ac:dyDescent="0.2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row>
    <row r="477" spans="1:53" x14ac:dyDescent="0.2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row>
    <row r="478" spans="1:53" x14ac:dyDescent="0.2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row>
    <row r="479" spans="1:53" x14ac:dyDescent="0.2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row>
    <row r="480" spans="1:53" x14ac:dyDescent="0.2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row>
    <row r="481" spans="1:53" x14ac:dyDescent="0.2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row>
    <row r="482" spans="1:53" x14ac:dyDescent="0.2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row>
    <row r="483" spans="1:53" x14ac:dyDescent="0.2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row>
    <row r="484" spans="1:53" x14ac:dyDescent="0.2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row>
    <row r="485" spans="1:53" x14ac:dyDescent="0.2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row>
    <row r="486" spans="1:53" x14ac:dyDescent="0.2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row>
    <row r="487" spans="1:53" x14ac:dyDescent="0.2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row>
    <row r="488" spans="1:53" x14ac:dyDescent="0.2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row>
    <row r="489" spans="1:53" x14ac:dyDescent="0.2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row>
    <row r="490" spans="1:53" x14ac:dyDescent="0.2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row>
    <row r="491" spans="1:53" x14ac:dyDescent="0.2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row>
    <row r="492" spans="1:53" x14ac:dyDescent="0.2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row>
    <row r="493" spans="1:53" x14ac:dyDescent="0.2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row>
    <row r="494" spans="1:53" x14ac:dyDescent="0.2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row>
    <row r="495" spans="1:53" x14ac:dyDescent="0.2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row>
    <row r="496" spans="1:53" x14ac:dyDescent="0.2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row>
    <row r="497" spans="1:53" x14ac:dyDescent="0.2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row>
    <row r="498" spans="1:53" x14ac:dyDescent="0.2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row>
    <row r="499" spans="1:53" x14ac:dyDescent="0.2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row>
    <row r="500" spans="1:53" x14ac:dyDescent="0.2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row>
    <row r="501" spans="1:53" x14ac:dyDescent="0.2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row>
    <row r="502" spans="1:53" x14ac:dyDescent="0.2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row>
    <row r="503" spans="1:53" x14ac:dyDescent="0.2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row>
    <row r="504" spans="1:53" x14ac:dyDescent="0.2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row>
    <row r="505" spans="1:53" x14ac:dyDescent="0.2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row>
    <row r="506" spans="1:53" x14ac:dyDescent="0.2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row>
    <row r="507" spans="1:53" x14ac:dyDescent="0.2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row>
    <row r="508" spans="1:53" x14ac:dyDescent="0.2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row>
    <row r="509" spans="1:53" x14ac:dyDescent="0.2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row>
    <row r="510" spans="1:53" x14ac:dyDescent="0.2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row>
    <row r="511" spans="1:53" x14ac:dyDescent="0.2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row>
    <row r="512" spans="1:53" x14ac:dyDescent="0.2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row>
    <row r="513" spans="1:53" x14ac:dyDescent="0.2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row>
    <row r="514" spans="1:53" x14ac:dyDescent="0.2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row>
    <row r="515" spans="1:53" x14ac:dyDescent="0.2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row>
    <row r="516" spans="1:53" x14ac:dyDescent="0.2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row>
    <row r="517" spans="1:53" x14ac:dyDescent="0.2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row>
    <row r="518" spans="1:53" x14ac:dyDescent="0.2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row>
    <row r="519" spans="1:53" x14ac:dyDescent="0.2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row>
    <row r="520" spans="1:53" x14ac:dyDescent="0.2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row>
    <row r="521" spans="1:53" x14ac:dyDescent="0.2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row>
    <row r="522" spans="1:53" x14ac:dyDescent="0.2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row>
    <row r="523" spans="1:53" x14ac:dyDescent="0.2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row>
    <row r="524" spans="1:53" x14ac:dyDescent="0.2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row>
    <row r="525" spans="1:53" x14ac:dyDescent="0.2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row>
    <row r="526" spans="1:53" x14ac:dyDescent="0.2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row>
    <row r="527" spans="1:53" x14ac:dyDescent="0.2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row>
    <row r="528" spans="1:53" x14ac:dyDescent="0.2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row>
    <row r="529" spans="1:53" x14ac:dyDescent="0.2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row>
    <row r="530" spans="1:53" x14ac:dyDescent="0.2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row>
    <row r="531" spans="1:53" x14ac:dyDescent="0.2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row>
    <row r="532" spans="1:53" x14ac:dyDescent="0.2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row>
    <row r="533" spans="1:53" x14ac:dyDescent="0.2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row>
    <row r="534" spans="1:53" x14ac:dyDescent="0.2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row>
    <row r="535" spans="1:53" x14ac:dyDescent="0.2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row>
    <row r="536" spans="1:53" x14ac:dyDescent="0.2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row>
    <row r="537" spans="1:53" x14ac:dyDescent="0.2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row>
    <row r="538" spans="1:53" x14ac:dyDescent="0.2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row>
    <row r="539" spans="1:53" x14ac:dyDescent="0.2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row>
    <row r="540" spans="1:53" x14ac:dyDescent="0.2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row>
    <row r="541" spans="1:53" x14ac:dyDescent="0.2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row>
    <row r="542" spans="1:53" x14ac:dyDescent="0.2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row>
    <row r="543" spans="1:53" x14ac:dyDescent="0.2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row>
    <row r="544" spans="1:53" x14ac:dyDescent="0.2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row>
    <row r="545" spans="1:53" x14ac:dyDescent="0.2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row>
    <row r="546" spans="1:53" x14ac:dyDescent="0.2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row>
  </sheetData>
  <sheetProtection algorithmName="SHA-512" hashValue="eykfTIRJsPMH7TEUCYelcO1zsB/NlV22eNppmJt/dkTgqP7N0j4VxcF1LClZ+iFD00vLRpxLhnjXBgU1gUUd/A==" saltValue="AX1sq3oMuEcR7RIH52UUHA==" spinCount="100000" sheet="1" objects="1" scenarios="1" selectLockedCells="1"/>
  <mergeCells count="1">
    <mergeCell ref="E1:P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C8C8C"/>
  </sheetPr>
  <dimension ref="A1:BF78"/>
  <sheetViews>
    <sheetView showGridLines="0" tabSelected="1" workbookViewId="0">
      <selection activeCell="E11" sqref="E11"/>
    </sheetView>
  </sheetViews>
  <sheetFormatPr defaultColWidth="9.140625" defaultRowHeight="15" x14ac:dyDescent="0.25"/>
  <cols>
    <col min="1" max="1" width="8.7109375" customWidth="1"/>
    <col min="2" max="2" width="10.28515625" customWidth="1"/>
    <col min="3" max="3" width="8.28515625" customWidth="1"/>
    <col min="4" max="6" width="7.28515625" customWidth="1"/>
    <col min="7" max="8" width="8.42578125" customWidth="1"/>
    <col min="9" max="9" width="9.85546875" customWidth="1"/>
    <col min="10" max="16" width="8.28515625" customWidth="1"/>
    <col min="17" max="18" width="10.28515625" customWidth="1"/>
    <col min="19" max="19" width="5.5703125" customWidth="1"/>
    <col min="20" max="20" width="11" customWidth="1"/>
    <col min="21" max="21" width="10" customWidth="1"/>
    <col min="22" max="22" width="9.140625" style="1" hidden="1" customWidth="1"/>
    <col min="23" max="28" width="9.140625" hidden="1" customWidth="1"/>
    <col min="29" max="29" width="21.28515625" hidden="1" customWidth="1"/>
    <col min="30" max="32" width="9.140625" hidden="1" customWidth="1"/>
    <col min="33" max="33" width="9.42578125" hidden="1" customWidth="1"/>
    <col min="34" max="34" width="0.140625" hidden="1" customWidth="1"/>
    <col min="35" max="35" width="9.140625" hidden="1" customWidth="1"/>
    <col min="36" max="43" width="7.42578125" hidden="1" customWidth="1"/>
    <col min="44" max="48" width="9.140625" hidden="1" customWidth="1"/>
  </cols>
  <sheetData>
    <row r="1" spans="1:48" ht="72.75" customHeight="1" x14ac:dyDescent="0.4">
      <c r="A1" s="598"/>
      <c r="B1" s="599"/>
      <c r="C1" s="599"/>
      <c r="D1" s="599"/>
      <c r="E1" s="599"/>
      <c r="F1" s="599"/>
      <c r="G1" s="599"/>
      <c r="H1" s="599"/>
      <c r="I1" s="599"/>
      <c r="J1" s="599"/>
      <c r="K1" s="599"/>
      <c r="L1" s="599"/>
      <c r="M1" s="599"/>
      <c r="N1" s="599"/>
      <c r="O1" s="599"/>
      <c r="P1" s="599"/>
      <c r="Q1" s="599"/>
      <c r="R1" s="599"/>
      <c r="S1" s="599"/>
      <c r="T1" s="599"/>
      <c r="U1" s="599"/>
      <c r="W1" s="1"/>
      <c r="X1" s="1"/>
      <c r="Y1" s="1"/>
      <c r="Z1" s="1"/>
      <c r="AA1" s="1"/>
      <c r="AB1" s="1"/>
      <c r="AC1" s="304"/>
      <c r="AD1" s="1"/>
      <c r="AE1" s="1"/>
      <c r="AF1" s="1"/>
      <c r="AG1" s="1"/>
      <c r="AI1" s="261"/>
      <c r="AJ1" s="261"/>
      <c r="AK1" s="261"/>
      <c r="AL1" s="261"/>
      <c r="AM1" s="261"/>
      <c r="AN1" s="261"/>
      <c r="AO1" s="261"/>
      <c r="AP1" s="261"/>
      <c r="AQ1" s="261"/>
      <c r="AR1" s="261"/>
      <c r="AS1" s="261"/>
      <c r="AT1" s="261"/>
      <c r="AU1" s="261"/>
      <c r="AV1" s="261"/>
    </row>
    <row r="2" spans="1:48" ht="27.75" hidden="1" customHeight="1" x14ac:dyDescent="0.25">
      <c r="A2" s="596"/>
      <c r="B2" s="597"/>
      <c r="C2" s="597"/>
      <c r="D2" s="597"/>
      <c r="E2" s="597"/>
      <c r="F2" s="597"/>
      <c r="G2" s="597"/>
      <c r="H2" s="597"/>
      <c r="I2" s="597"/>
      <c r="J2" s="597"/>
      <c r="K2" s="597"/>
      <c r="L2" s="597"/>
      <c r="M2" s="597"/>
      <c r="N2" s="597"/>
      <c r="O2" s="597"/>
      <c r="P2" s="597"/>
      <c r="Q2" s="597"/>
      <c r="R2" s="597"/>
      <c r="S2" s="597"/>
      <c r="T2" s="597"/>
      <c r="U2" s="597"/>
      <c r="W2" s="1"/>
      <c r="X2" s="1"/>
      <c r="Y2" s="1"/>
      <c r="Z2" s="1"/>
      <c r="AA2" s="1"/>
      <c r="AB2" s="1"/>
      <c r="AC2" s="305"/>
      <c r="AD2" s="1"/>
      <c r="AE2" s="1"/>
      <c r="AF2" s="1"/>
      <c r="AG2" s="1"/>
      <c r="AI2" s="261"/>
      <c r="AJ2" s="261"/>
      <c r="AK2" s="261"/>
      <c r="AL2" s="261"/>
      <c r="AM2" s="261"/>
      <c r="AN2" s="261"/>
      <c r="AO2" s="261"/>
      <c r="AP2" s="261"/>
      <c r="AQ2" s="261"/>
      <c r="AR2" s="261"/>
      <c r="AS2" s="261"/>
      <c r="AT2" s="261"/>
      <c r="AU2" s="261"/>
      <c r="AV2" s="261"/>
    </row>
    <row r="3" spans="1:48" ht="38.25" customHeight="1" x14ac:dyDescent="0.25">
      <c r="A3" s="593" t="s">
        <v>1129</v>
      </c>
      <c r="B3" s="594"/>
      <c r="C3" s="594"/>
      <c r="D3" s="594"/>
      <c r="E3" s="594"/>
      <c r="F3" s="594"/>
      <c r="G3" s="594"/>
      <c r="H3" s="594"/>
      <c r="I3" s="594"/>
      <c r="J3" s="594"/>
      <c r="K3" s="594"/>
      <c r="L3" s="594"/>
      <c r="M3" s="594"/>
      <c r="N3" s="594"/>
      <c r="O3" s="594"/>
      <c r="P3" s="594"/>
      <c r="Q3" s="594"/>
      <c r="R3" s="594"/>
      <c r="S3" s="594"/>
      <c r="T3" s="594"/>
      <c r="U3" s="595"/>
      <c r="W3" s="1"/>
      <c r="X3" s="1"/>
      <c r="Y3" s="1"/>
      <c r="Z3" s="1"/>
      <c r="AA3" s="1"/>
      <c r="AB3" s="1"/>
      <c r="AC3" s="305"/>
      <c r="AD3" s="1"/>
      <c r="AE3" s="1"/>
      <c r="AF3" s="1"/>
      <c r="AG3" s="1"/>
      <c r="AI3" s="462"/>
      <c r="AJ3" s="462"/>
      <c r="AK3" s="462"/>
      <c r="AL3" s="261"/>
      <c r="AM3" s="261"/>
      <c r="AN3" s="261"/>
      <c r="AO3" s="261"/>
      <c r="AP3" s="261"/>
      <c r="AQ3" s="261"/>
      <c r="AR3" s="261"/>
      <c r="AS3" s="261"/>
      <c r="AT3" s="261"/>
      <c r="AU3" s="261"/>
      <c r="AV3" s="261"/>
    </row>
    <row r="4" spans="1:48" ht="18.75" customHeight="1" x14ac:dyDescent="0.35">
      <c r="A4" s="472" t="s">
        <v>214</v>
      </c>
      <c r="B4" s="473"/>
      <c r="C4" s="474"/>
      <c r="D4" s="474"/>
      <c r="E4" s="474"/>
      <c r="F4" s="474"/>
      <c r="G4" s="474"/>
      <c r="H4" s="474"/>
      <c r="I4" s="476" t="s">
        <v>256</v>
      </c>
      <c r="J4" s="476"/>
      <c r="K4" s="476"/>
      <c r="L4" s="474"/>
      <c r="M4" s="474"/>
      <c r="N4" s="474"/>
      <c r="O4" s="474"/>
      <c r="P4" s="474"/>
      <c r="Q4" s="474"/>
      <c r="R4" s="612" t="s">
        <v>1045</v>
      </c>
      <c r="S4" s="357"/>
      <c r="T4" s="463" t="s">
        <v>1043</v>
      </c>
      <c r="U4" s="463" t="s">
        <v>1044</v>
      </c>
      <c r="W4" s="1"/>
      <c r="X4" s="1"/>
      <c r="Y4" s="1"/>
      <c r="Z4" s="1"/>
      <c r="AA4" s="1"/>
      <c r="AB4" s="1"/>
      <c r="AC4" s="305"/>
      <c r="AD4" s="1"/>
      <c r="AE4" s="1"/>
      <c r="AF4" s="1"/>
      <c r="AG4" s="1"/>
      <c r="AI4" s="462"/>
      <c r="AJ4" s="462"/>
      <c r="AK4" s="462"/>
      <c r="AL4" s="261"/>
      <c r="AM4" s="261"/>
      <c r="AN4" s="261"/>
      <c r="AO4" s="261"/>
      <c r="AP4" s="261"/>
      <c r="AQ4" s="261"/>
      <c r="AR4" s="261"/>
      <c r="AS4" s="261"/>
      <c r="AT4" s="261"/>
      <c r="AU4" s="261"/>
      <c r="AV4" s="261"/>
    </row>
    <row r="5" spans="1:48" ht="18.75" customHeight="1" x14ac:dyDescent="0.25">
      <c r="A5" s="472" t="s">
        <v>216</v>
      </c>
      <c r="B5" s="472"/>
      <c r="C5" s="474"/>
      <c r="D5" s="474"/>
      <c r="E5" s="474"/>
      <c r="F5" s="474"/>
      <c r="G5" s="474"/>
      <c r="H5" s="474"/>
      <c r="I5" s="476" t="s">
        <v>258</v>
      </c>
      <c r="J5" s="476"/>
      <c r="K5" s="476"/>
      <c r="L5" s="474"/>
      <c r="M5" s="474"/>
      <c r="N5" s="474"/>
      <c r="O5" s="474"/>
      <c r="P5" s="474"/>
      <c r="Q5" s="474"/>
      <c r="R5" s="613"/>
      <c r="S5" s="357"/>
      <c r="T5" s="464"/>
      <c r="U5" s="464"/>
      <c r="X5" s="115" t="str">
        <f>CONCATENATE(C4,", ",C5,", ",C6)</f>
        <v xml:space="preserve">, , </v>
      </c>
      <c r="AC5" s="262"/>
      <c r="AI5" s="263"/>
      <c r="AJ5" s="263"/>
      <c r="AK5" s="263"/>
    </row>
    <row r="6" spans="1:48" ht="18.75" customHeight="1" x14ac:dyDescent="0.25">
      <c r="A6" s="472" t="s">
        <v>215</v>
      </c>
      <c r="B6" s="472"/>
      <c r="C6" s="474"/>
      <c r="D6" s="474"/>
      <c r="E6" s="474"/>
      <c r="F6" s="474"/>
      <c r="G6" s="474"/>
      <c r="H6" s="474"/>
      <c r="I6" s="475" t="s">
        <v>703</v>
      </c>
      <c r="J6" s="475"/>
      <c r="K6" s="475"/>
      <c r="L6" s="474" t="s">
        <v>450</v>
      </c>
      <c r="M6" s="474"/>
      <c r="N6" s="474"/>
      <c r="O6" s="474"/>
      <c r="P6" s="474"/>
      <c r="Q6" s="474"/>
      <c r="R6" s="613"/>
      <c r="S6" s="357"/>
      <c r="T6" s="464"/>
      <c r="U6" s="464"/>
      <c r="AC6" s="262"/>
      <c r="AI6" s="263"/>
      <c r="AJ6" s="263"/>
      <c r="AK6" s="263"/>
    </row>
    <row r="7" spans="1:48" ht="18.75" customHeight="1" x14ac:dyDescent="0.25">
      <c r="A7" s="472" t="s">
        <v>1070</v>
      </c>
      <c r="B7" s="472"/>
      <c r="C7" s="474" t="s">
        <v>1071</v>
      </c>
      <c r="D7" s="474"/>
      <c r="E7" s="474"/>
      <c r="F7" s="474"/>
      <c r="G7" s="474"/>
      <c r="H7" s="474"/>
      <c r="I7" s="608" t="s">
        <v>766</v>
      </c>
      <c r="J7" s="608"/>
      <c r="K7" s="610">
        <f>'ANTICIPATORY STATEMENT'!AA45</f>
        <v>0</v>
      </c>
      <c r="L7" s="610"/>
      <c r="M7" s="610"/>
      <c r="N7" s="609" t="s">
        <v>767</v>
      </c>
      <c r="O7" s="609"/>
      <c r="P7" s="611">
        <f>'ANTICIPATORY STATEMENT'!Z45</f>
        <v>0</v>
      </c>
      <c r="Q7" s="610"/>
      <c r="R7" s="613"/>
      <c r="S7" s="357"/>
      <c r="T7" s="464"/>
      <c r="U7" s="464"/>
      <c r="AC7" s="262"/>
      <c r="AI7" s="263"/>
      <c r="AJ7" s="263"/>
      <c r="AK7" s="263"/>
    </row>
    <row r="8" spans="1:48" ht="18.75" customHeight="1" x14ac:dyDescent="0.25">
      <c r="A8" s="475" t="s">
        <v>1033</v>
      </c>
      <c r="B8" s="475"/>
      <c r="C8" s="474" t="s">
        <v>1036</v>
      </c>
      <c r="D8" s="474"/>
      <c r="E8" s="474"/>
      <c r="F8" s="474"/>
      <c r="G8" s="474"/>
      <c r="H8" s="474"/>
      <c r="I8" s="600" t="s">
        <v>1037</v>
      </c>
      <c r="J8" s="601"/>
      <c r="K8" s="604">
        <f>H66</f>
        <v>0</v>
      </c>
      <c r="L8" s="605"/>
      <c r="M8" s="606"/>
      <c r="N8" s="602" t="s">
        <v>1038</v>
      </c>
      <c r="O8" s="603"/>
      <c r="P8" s="604">
        <f>H67</f>
        <v>0</v>
      </c>
      <c r="Q8" s="607"/>
      <c r="R8" s="613"/>
      <c r="S8" s="357"/>
      <c r="T8" s="464"/>
      <c r="U8" s="464"/>
      <c r="AC8" s="262"/>
      <c r="AI8" s="263"/>
      <c r="AJ8" s="263"/>
      <c r="AK8" s="263"/>
    </row>
    <row r="9" spans="1:48" ht="21.95" customHeight="1" x14ac:dyDescent="0.25">
      <c r="A9" s="469" t="s">
        <v>54</v>
      </c>
      <c r="B9" s="471" t="s">
        <v>449</v>
      </c>
      <c r="C9" s="471"/>
      <c r="D9" s="471"/>
      <c r="E9" s="471"/>
      <c r="F9" s="471"/>
      <c r="G9" s="471"/>
      <c r="H9" s="471"/>
      <c r="I9" s="471"/>
      <c r="J9" s="471" t="s">
        <v>292</v>
      </c>
      <c r="K9" s="471"/>
      <c r="L9" s="471"/>
      <c r="M9" s="471"/>
      <c r="N9" s="471"/>
      <c r="O9" s="471"/>
      <c r="P9" s="471"/>
      <c r="Q9" s="471"/>
      <c r="R9" s="614"/>
      <c r="S9" s="358"/>
      <c r="T9" s="464"/>
      <c r="U9" s="464"/>
      <c r="X9" t="s">
        <v>450</v>
      </c>
      <c r="AA9" t="s">
        <v>1034</v>
      </c>
      <c r="AB9" s="264"/>
      <c r="AC9" s="265"/>
      <c r="AI9" s="263"/>
      <c r="AJ9" s="263"/>
      <c r="AK9" s="263"/>
    </row>
    <row r="10" spans="1:48" ht="21.95" customHeight="1" x14ac:dyDescent="0.25">
      <c r="A10" s="470"/>
      <c r="B10" s="359" t="s">
        <v>0</v>
      </c>
      <c r="C10" s="359" t="s">
        <v>1</v>
      </c>
      <c r="D10" s="359" t="s">
        <v>2</v>
      </c>
      <c r="E10" s="360"/>
      <c r="F10" s="360"/>
      <c r="G10" s="360"/>
      <c r="H10" s="360"/>
      <c r="I10" s="359" t="s">
        <v>3</v>
      </c>
      <c r="J10" s="359" t="s">
        <v>4</v>
      </c>
      <c r="K10" s="359" t="s">
        <v>5</v>
      </c>
      <c r="L10" s="359" t="s">
        <v>6</v>
      </c>
      <c r="M10" s="359" t="s">
        <v>1094</v>
      </c>
      <c r="N10" s="360"/>
      <c r="O10" s="359" t="s">
        <v>217</v>
      </c>
      <c r="P10" s="359" t="s">
        <v>7</v>
      </c>
      <c r="Q10" s="359" t="s">
        <v>3</v>
      </c>
      <c r="R10" s="615"/>
      <c r="S10" s="357"/>
      <c r="T10" s="465"/>
      <c r="U10" s="465"/>
      <c r="X10" t="s">
        <v>451</v>
      </c>
      <c r="AA10" t="s">
        <v>1046</v>
      </c>
      <c r="AC10" s="106"/>
      <c r="AE10" s="577" t="s">
        <v>1040</v>
      </c>
      <c r="AF10" s="577"/>
      <c r="AG10" s="577"/>
      <c r="AI10" s="263"/>
      <c r="AJ10" s="263" t="s">
        <v>1039</v>
      </c>
      <c r="AK10" s="263" t="s">
        <v>1039</v>
      </c>
      <c r="AL10" s="339" t="s">
        <v>1039</v>
      </c>
      <c r="AM10" s="263" t="s">
        <v>1041</v>
      </c>
      <c r="AN10" s="263" t="s">
        <v>1041</v>
      </c>
      <c r="AO10" s="339" t="s">
        <v>1041</v>
      </c>
      <c r="AP10" s="263" t="s">
        <v>380</v>
      </c>
      <c r="AQ10" s="263" t="s">
        <v>380</v>
      </c>
      <c r="AR10" s="339" t="s">
        <v>380</v>
      </c>
      <c r="AS10" s="263" t="s">
        <v>1042</v>
      </c>
      <c r="AT10" s="263" t="s">
        <v>1042</v>
      </c>
      <c r="AU10" s="339" t="s">
        <v>1042</v>
      </c>
      <c r="AV10" s="341" t="s">
        <v>455</v>
      </c>
    </row>
    <row r="11" spans="1:48" ht="21.95" customHeight="1" x14ac:dyDescent="0.25">
      <c r="A11" s="361" t="str">
        <f>IF($C$7="Due same month","Apr-23","Mar-23")</f>
        <v>Mar-23</v>
      </c>
      <c r="B11" s="369"/>
      <c r="C11" s="363">
        <f>IF(T11="",AG11,T11)</f>
        <v>0</v>
      </c>
      <c r="D11" s="363">
        <f>IF(U11="",AV11,U11)</f>
        <v>0</v>
      </c>
      <c r="E11" s="369"/>
      <c r="F11" s="369"/>
      <c r="G11" s="369"/>
      <c r="H11" s="369"/>
      <c r="I11" s="363">
        <f>B11+C11+D11+E11+F11+G11+H11</f>
        <v>0</v>
      </c>
      <c r="J11" s="369"/>
      <c r="K11" s="369"/>
      <c r="L11" s="369"/>
      <c r="M11" s="369"/>
      <c r="N11" s="369"/>
      <c r="O11" s="369"/>
      <c r="P11" s="369"/>
      <c r="Q11" s="363">
        <f t="shared" ref="Q11:Q22" si="0">SUM(J11:P11)</f>
        <v>0</v>
      </c>
      <c r="R11" s="369"/>
      <c r="S11" s="370"/>
      <c r="T11" s="371"/>
      <c r="U11" s="371"/>
      <c r="X11" t="s">
        <v>452</v>
      </c>
      <c r="AA11" t="s">
        <v>1035</v>
      </c>
      <c r="AE11">
        <f>IF(B11="",0,B11*7/100)</f>
        <v>0</v>
      </c>
      <c r="AF11">
        <f>MROUND(AE11,1)</f>
        <v>0</v>
      </c>
      <c r="AG11">
        <f>IF(B11="",0,AF11)</f>
        <v>0</v>
      </c>
      <c r="AJ11">
        <f>IF(B11="",0,B11*10/100)</f>
        <v>0</v>
      </c>
      <c r="AK11">
        <f>MROUND(AJ11,1)</f>
        <v>0</v>
      </c>
      <c r="AL11" s="340">
        <f>IF(AK11=0,0,IF(AK11&lt;2300,2300,IF(AK11&gt;10000,10000,AK11)))</f>
        <v>0</v>
      </c>
      <c r="AM11">
        <f>IF(B11="",0,B11*8/100)</f>
        <v>0</v>
      </c>
      <c r="AN11">
        <f>MROUND(AM11,1)</f>
        <v>0</v>
      </c>
      <c r="AO11" s="340">
        <f>IF(AN11=0,0,IF(AN11&lt;2000,2000,IF(AN11&gt;8000,8000,AN11)))</f>
        <v>0</v>
      </c>
      <c r="AP11">
        <f>IF(B11="",0,B11*6/100)</f>
        <v>0</v>
      </c>
      <c r="AQ11">
        <f>MROUND(AP11,1)</f>
        <v>0</v>
      </c>
      <c r="AR11" s="340">
        <f>IF(AQ11=0,0,IF(AQ11&lt;1500,1500,IF(AQ11&gt;6000,6000,AQ11)))</f>
        <v>0</v>
      </c>
      <c r="AS11">
        <f>IF(B11="",0,B11*4/100)</f>
        <v>0</v>
      </c>
      <c r="AT11">
        <f>MROUND(AS11,1)</f>
        <v>0</v>
      </c>
      <c r="AU11" s="340">
        <f>IF(AT11=0,0,IF(AT11&lt;1200,1200,IF(AT11&gt;4000,4000,AT11)))</f>
        <v>0</v>
      </c>
      <c r="AV11">
        <f>IF(C8="Class A - Corporations ..",AL11,IF(C8="Class B - Muncipalities (Dist HQ)",AO11,IF(C8="Class C - Muncipalities",AR11,AU11)))</f>
        <v>0</v>
      </c>
    </row>
    <row r="12" spans="1:48" ht="21.95" customHeight="1" x14ac:dyDescent="0.25">
      <c r="A12" s="361" t="str">
        <f>IF($C$7="Due same month","May-23","Apr-23")</f>
        <v>Apr-23</v>
      </c>
      <c r="B12" s="369" t="str">
        <f>IF(B11="","",B11)</f>
        <v/>
      </c>
      <c r="C12" s="363">
        <f t="shared" ref="C12:C22" si="1">IF(T12="",AG12,T12)</f>
        <v>0</v>
      </c>
      <c r="D12" s="363">
        <f t="shared" ref="D12:D22" si="2">IF(U12="",AV12,U12)</f>
        <v>0</v>
      </c>
      <c r="E12" s="369" t="str">
        <f>IF(E11="","",E11)</f>
        <v/>
      </c>
      <c r="F12" s="369" t="str">
        <f>IF(F11="","",F11)</f>
        <v/>
      </c>
      <c r="G12" s="369" t="str">
        <f>IF(G11="","",G11)</f>
        <v/>
      </c>
      <c r="H12" s="369" t="str">
        <f>IF(H11="","",H11)</f>
        <v/>
      </c>
      <c r="I12" s="363">
        <f t="shared" ref="I12:I22" si="3">SUM(B12,C12,D12,E12,F12,G12,H12)</f>
        <v>0</v>
      </c>
      <c r="J12" s="369" t="str">
        <f>IF(J11="","",J11)</f>
        <v/>
      </c>
      <c r="K12" s="369" t="str">
        <f t="shared" ref="K12:P12" si="4">IF(K11="","",K11)</f>
        <v/>
      </c>
      <c r="L12" s="369" t="str">
        <f t="shared" si="4"/>
        <v/>
      </c>
      <c r="M12" s="369" t="str">
        <f t="shared" si="4"/>
        <v/>
      </c>
      <c r="N12" s="369" t="str">
        <f t="shared" si="4"/>
        <v/>
      </c>
      <c r="O12" s="369" t="str">
        <f t="shared" si="4"/>
        <v/>
      </c>
      <c r="P12" s="369" t="str">
        <f t="shared" si="4"/>
        <v/>
      </c>
      <c r="Q12" s="363">
        <f t="shared" si="0"/>
        <v>0</v>
      </c>
      <c r="R12" s="369"/>
      <c r="S12" s="370"/>
      <c r="T12" s="371" t="str">
        <f>IF(T11="","",T11)</f>
        <v/>
      </c>
      <c r="U12" s="371" t="str">
        <f>IF(U11="","",U11)</f>
        <v/>
      </c>
      <c r="AA12" t="s">
        <v>1036</v>
      </c>
      <c r="AC12" s="266"/>
      <c r="AD12" s="266"/>
      <c r="AE12">
        <f t="shared" ref="AE12:AE22" si="5">IF(B12="",0,B12*7/100)</f>
        <v>0</v>
      </c>
      <c r="AF12">
        <f t="shared" ref="AF12:AF22" si="6">MROUND(AE12,1)</f>
        <v>0</v>
      </c>
      <c r="AG12">
        <f t="shared" ref="AG12:AG22" si="7">IF(B12="",0,AF12)</f>
        <v>0</v>
      </c>
      <c r="AJ12">
        <f t="shared" ref="AJ12:AJ22" si="8">IF(B12="",0,B12*10/100)</f>
        <v>0</v>
      </c>
      <c r="AK12">
        <f t="shared" ref="AK12:AK22" si="9">MROUND(AJ12,1)</f>
        <v>0</v>
      </c>
      <c r="AL12" s="340">
        <f t="shared" ref="AL12:AL22" si="10">IF(AK12=0,0,IF(AK12&lt;2300,2300,IF(AK12&gt;10000,10000,AK12)))</f>
        <v>0</v>
      </c>
      <c r="AM12">
        <f t="shared" ref="AM12:AM22" si="11">IF(B12="",0,B12*8/100)</f>
        <v>0</v>
      </c>
      <c r="AN12">
        <f t="shared" ref="AN12:AN22" si="12">MROUND(AM12,1)</f>
        <v>0</v>
      </c>
      <c r="AO12" s="340">
        <f t="shared" ref="AO12:AO22" si="13">IF(AN12=0,0,IF(AN12&lt;2000,2000,IF(AN12&gt;8000,8000,AN12)))</f>
        <v>0</v>
      </c>
      <c r="AP12">
        <f t="shared" ref="AP12:AP22" si="14">IF(B12="",0,B12*6/100)</f>
        <v>0</v>
      </c>
      <c r="AQ12">
        <f t="shared" ref="AQ12:AQ22" si="15">MROUND(AP12,1)</f>
        <v>0</v>
      </c>
      <c r="AR12" s="340">
        <f t="shared" ref="AR12:AR22" si="16">IF(AQ12=0,0,IF(AQ12&lt;1500,1500,IF(AQ12&gt;6000,6000,AQ12)))</f>
        <v>0</v>
      </c>
      <c r="AS12">
        <f t="shared" ref="AS12:AS22" si="17">IF(B12="",0,B12*4/100)</f>
        <v>0</v>
      </c>
      <c r="AT12">
        <f t="shared" ref="AT12:AT22" si="18">MROUND(AS12,1)</f>
        <v>0</v>
      </c>
      <c r="AU12" s="340">
        <f t="shared" ref="AU12:AU22" si="19">IF(AT12=0,0,IF(AT12&lt;1200,1200,IF(AT12&gt;4000,4000,AT12)))</f>
        <v>0</v>
      </c>
      <c r="AV12">
        <f>IF(C8="Class A - Corporations ..",AL12,IF(C8="Class B - Muncipalities (Dist HQ)",AO12,IF(C8="Class C - Muncipalities",AR12,AU12)))</f>
        <v>0</v>
      </c>
    </row>
    <row r="13" spans="1:48" ht="21.95" customHeight="1" x14ac:dyDescent="0.25">
      <c r="A13" s="361" t="str">
        <f>IF($C$7="Due same month","Jun-23","May-23")</f>
        <v>May-23</v>
      </c>
      <c r="B13" s="369" t="str">
        <f t="shared" ref="B13:B22" si="20">IF(B12="","",B12)</f>
        <v/>
      </c>
      <c r="C13" s="363">
        <f t="shared" si="1"/>
        <v>0</v>
      </c>
      <c r="D13" s="363">
        <f t="shared" si="2"/>
        <v>0</v>
      </c>
      <c r="E13" s="369" t="str">
        <f t="shared" ref="E13:H22" si="21">IF(E12="","",E12)</f>
        <v/>
      </c>
      <c r="F13" s="369" t="str">
        <f t="shared" si="21"/>
        <v/>
      </c>
      <c r="G13" s="369" t="str">
        <f t="shared" si="21"/>
        <v/>
      </c>
      <c r="H13" s="369" t="str">
        <f t="shared" si="21"/>
        <v/>
      </c>
      <c r="I13" s="363">
        <f t="shared" si="3"/>
        <v>0</v>
      </c>
      <c r="J13" s="369" t="str">
        <f t="shared" ref="J13:J22" si="22">IF(J12="","",J12)</f>
        <v/>
      </c>
      <c r="K13" s="369" t="str">
        <f t="shared" ref="K13:N22" si="23">IF(K12="","",K12)</f>
        <v/>
      </c>
      <c r="L13" s="369" t="str">
        <f t="shared" si="23"/>
        <v/>
      </c>
      <c r="M13" s="369" t="str">
        <f t="shared" si="23"/>
        <v/>
      </c>
      <c r="N13" s="369" t="str">
        <f t="shared" si="23"/>
        <v/>
      </c>
      <c r="O13" s="369" t="str">
        <f t="shared" ref="O13:O22" si="24">IF(O12="","",O12)</f>
        <v/>
      </c>
      <c r="P13" s="369" t="str">
        <f t="shared" ref="P13:P22" si="25">IF(P12="","",P12)</f>
        <v/>
      </c>
      <c r="Q13" s="363">
        <f t="shared" si="0"/>
        <v>0</v>
      </c>
      <c r="R13" s="369"/>
      <c r="S13" s="370"/>
      <c r="T13" s="371" t="str">
        <f t="shared" ref="T13:U22" si="26">IF(T12="","",T12)</f>
        <v/>
      </c>
      <c r="U13" s="371" t="str">
        <f t="shared" si="26"/>
        <v/>
      </c>
      <c r="X13" t="s">
        <v>457</v>
      </c>
      <c r="AC13" s="266"/>
      <c r="AD13" s="266"/>
      <c r="AE13">
        <f t="shared" si="5"/>
        <v>0</v>
      </c>
      <c r="AF13">
        <f t="shared" si="6"/>
        <v>0</v>
      </c>
      <c r="AG13">
        <f t="shared" si="7"/>
        <v>0</v>
      </c>
      <c r="AJ13">
        <f t="shared" si="8"/>
        <v>0</v>
      </c>
      <c r="AK13">
        <f t="shared" si="9"/>
        <v>0</v>
      </c>
      <c r="AL13" s="340">
        <f t="shared" si="10"/>
        <v>0</v>
      </c>
      <c r="AM13">
        <f t="shared" si="11"/>
        <v>0</v>
      </c>
      <c r="AN13">
        <f t="shared" si="12"/>
        <v>0</v>
      </c>
      <c r="AO13" s="340">
        <f t="shared" si="13"/>
        <v>0</v>
      </c>
      <c r="AP13">
        <f t="shared" si="14"/>
        <v>0</v>
      </c>
      <c r="AQ13">
        <f t="shared" si="15"/>
        <v>0</v>
      </c>
      <c r="AR13" s="340">
        <f t="shared" si="16"/>
        <v>0</v>
      </c>
      <c r="AS13">
        <f t="shared" si="17"/>
        <v>0</v>
      </c>
      <c r="AT13">
        <f t="shared" si="18"/>
        <v>0</v>
      </c>
      <c r="AU13" s="340">
        <f t="shared" si="19"/>
        <v>0</v>
      </c>
      <c r="AV13">
        <f>IF(C8="Class A - Corporations ..",AL13,IF(C8="Class B - Muncipalities (Dist HQ)",AO13,IF(C8="Class C - Muncipalities",AR13,AU13)))</f>
        <v>0</v>
      </c>
    </row>
    <row r="14" spans="1:48" ht="21.95" customHeight="1" x14ac:dyDescent="0.25">
      <c r="A14" s="361" t="str">
        <f>IF($C$7="Due same month","Jul-23","Jun-23")</f>
        <v>Jun-23</v>
      </c>
      <c r="B14" s="369" t="str">
        <f t="shared" si="20"/>
        <v/>
      </c>
      <c r="C14" s="363">
        <f t="shared" si="1"/>
        <v>0</v>
      </c>
      <c r="D14" s="363">
        <f t="shared" si="2"/>
        <v>0</v>
      </c>
      <c r="E14" s="369" t="str">
        <f t="shared" si="21"/>
        <v/>
      </c>
      <c r="F14" s="369" t="str">
        <f t="shared" si="21"/>
        <v/>
      </c>
      <c r="G14" s="369" t="str">
        <f t="shared" si="21"/>
        <v/>
      </c>
      <c r="H14" s="369" t="str">
        <f t="shared" si="21"/>
        <v/>
      </c>
      <c r="I14" s="363">
        <f t="shared" si="3"/>
        <v>0</v>
      </c>
      <c r="J14" s="369" t="str">
        <f t="shared" si="22"/>
        <v/>
      </c>
      <c r="K14" s="369" t="str">
        <f t="shared" si="23"/>
        <v/>
      </c>
      <c r="L14" s="369" t="str">
        <f t="shared" si="23"/>
        <v/>
      </c>
      <c r="M14" s="369" t="str">
        <f t="shared" si="23"/>
        <v/>
      </c>
      <c r="N14" s="369" t="str">
        <f t="shared" si="23"/>
        <v/>
      </c>
      <c r="O14" s="369" t="str">
        <f t="shared" si="24"/>
        <v/>
      </c>
      <c r="P14" s="369" t="str">
        <f t="shared" si="25"/>
        <v/>
      </c>
      <c r="Q14" s="363">
        <f t="shared" si="0"/>
        <v>0</v>
      </c>
      <c r="R14" s="369"/>
      <c r="S14" s="370"/>
      <c r="T14" s="371" t="str">
        <f t="shared" si="26"/>
        <v/>
      </c>
      <c r="U14" s="371" t="str">
        <f t="shared" si="26"/>
        <v/>
      </c>
      <c r="X14" t="s">
        <v>458</v>
      </c>
      <c r="AE14">
        <f t="shared" si="5"/>
        <v>0</v>
      </c>
      <c r="AF14">
        <f>MROUND(AE14,1)</f>
        <v>0</v>
      </c>
      <c r="AG14">
        <f t="shared" si="7"/>
        <v>0</v>
      </c>
      <c r="AH14" t="s">
        <v>769</v>
      </c>
      <c r="AJ14">
        <f t="shared" si="8"/>
        <v>0</v>
      </c>
      <c r="AK14">
        <f t="shared" si="9"/>
        <v>0</v>
      </c>
      <c r="AL14" s="340">
        <f t="shared" si="10"/>
        <v>0</v>
      </c>
      <c r="AM14">
        <f t="shared" si="11"/>
        <v>0</v>
      </c>
      <c r="AN14">
        <f t="shared" si="12"/>
        <v>0</v>
      </c>
      <c r="AO14" s="340">
        <f t="shared" si="13"/>
        <v>0</v>
      </c>
      <c r="AP14">
        <f t="shared" si="14"/>
        <v>0</v>
      </c>
      <c r="AQ14">
        <f t="shared" si="15"/>
        <v>0</v>
      </c>
      <c r="AR14" s="340">
        <f t="shared" si="16"/>
        <v>0</v>
      </c>
      <c r="AS14">
        <f t="shared" si="17"/>
        <v>0</v>
      </c>
      <c r="AT14">
        <f t="shared" si="18"/>
        <v>0</v>
      </c>
      <c r="AU14" s="340">
        <f t="shared" si="19"/>
        <v>0</v>
      </c>
      <c r="AV14">
        <f>IF(C8="Class A - Corporations ..",AL14,IF(C8="Class B - Muncipalities (Dist HQ)",AO14,IF(C8="Class C - Muncipalities",AR14,AU14)))</f>
        <v>0</v>
      </c>
    </row>
    <row r="15" spans="1:48" ht="21.95" customHeight="1" x14ac:dyDescent="0.25">
      <c r="A15" s="361" t="str">
        <f>IF($C$7="Due same month","Aug-23","Jul-23")</f>
        <v>Jul-23</v>
      </c>
      <c r="B15" s="369" t="str">
        <f t="shared" si="20"/>
        <v/>
      </c>
      <c r="C15" s="363">
        <f t="shared" si="1"/>
        <v>0</v>
      </c>
      <c r="D15" s="363">
        <f t="shared" si="2"/>
        <v>0</v>
      </c>
      <c r="E15" s="369" t="str">
        <f t="shared" si="21"/>
        <v/>
      </c>
      <c r="F15" s="369" t="str">
        <f t="shared" si="21"/>
        <v/>
      </c>
      <c r="G15" s="369" t="str">
        <f t="shared" si="21"/>
        <v/>
      </c>
      <c r="H15" s="369" t="str">
        <f t="shared" si="21"/>
        <v/>
      </c>
      <c r="I15" s="363">
        <f t="shared" si="3"/>
        <v>0</v>
      </c>
      <c r="J15" s="369" t="str">
        <f t="shared" si="22"/>
        <v/>
      </c>
      <c r="K15" s="369" t="str">
        <f t="shared" si="23"/>
        <v/>
      </c>
      <c r="L15" s="369" t="str">
        <f t="shared" si="23"/>
        <v/>
      </c>
      <c r="M15" s="369" t="str">
        <f t="shared" si="23"/>
        <v/>
      </c>
      <c r="N15" s="369" t="str">
        <f t="shared" si="23"/>
        <v/>
      </c>
      <c r="O15" s="369" t="str">
        <f t="shared" si="24"/>
        <v/>
      </c>
      <c r="P15" s="369" t="str">
        <f t="shared" si="25"/>
        <v/>
      </c>
      <c r="Q15" s="363">
        <f t="shared" si="0"/>
        <v>0</v>
      </c>
      <c r="R15" s="369"/>
      <c r="S15" s="370"/>
      <c r="T15" s="371" t="str">
        <f t="shared" si="26"/>
        <v/>
      </c>
      <c r="U15" s="371" t="str">
        <f t="shared" si="26"/>
        <v/>
      </c>
      <c r="AB15" s="578"/>
      <c r="AC15" s="578"/>
      <c r="AD15" s="266"/>
      <c r="AE15">
        <f t="shared" si="5"/>
        <v>0</v>
      </c>
      <c r="AF15">
        <f t="shared" si="6"/>
        <v>0</v>
      </c>
      <c r="AG15">
        <f t="shared" si="7"/>
        <v>0</v>
      </c>
      <c r="AJ15">
        <f t="shared" si="8"/>
        <v>0</v>
      </c>
      <c r="AK15">
        <f t="shared" si="9"/>
        <v>0</v>
      </c>
      <c r="AL15" s="340">
        <f t="shared" si="10"/>
        <v>0</v>
      </c>
      <c r="AM15">
        <f t="shared" si="11"/>
        <v>0</v>
      </c>
      <c r="AN15">
        <f t="shared" si="12"/>
        <v>0</v>
      </c>
      <c r="AO15" s="340">
        <f t="shared" si="13"/>
        <v>0</v>
      </c>
      <c r="AP15">
        <f t="shared" si="14"/>
        <v>0</v>
      </c>
      <c r="AQ15">
        <f t="shared" si="15"/>
        <v>0</v>
      </c>
      <c r="AR15" s="340">
        <f t="shared" si="16"/>
        <v>0</v>
      </c>
      <c r="AS15">
        <f t="shared" si="17"/>
        <v>0</v>
      </c>
      <c r="AT15">
        <f t="shared" si="18"/>
        <v>0</v>
      </c>
      <c r="AU15" s="340">
        <f t="shared" si="19"/>
        <v>0</v>
      </c>
      <c r="AV15">
        <f>IF(C8="Class A - Corporations ..",AL15,IF(C8="Class B - Muncipalities (Dist HQ)",AO15,IF(C8="Class C - Muncipalities",AR15,AU15)))</f>
        <v>0</v>
      </c>
    </row>
    <row r="16" spans="1:48" ht="21.95" customHeight="1" x14ac:dyDescent="0.25">
      <c r="A16" s="361" t="str">
        <f>IF($C$7="Due same month","Sep-23","Aug-23")</f>
        <v>Aug-23</v>
      </c>
      <c r="B16" s="369" t="str">
        <f t="shared" si="20"/>
        <v/>
      </c>
      <c r="C16" s="363">
        <f t="shared" si="1"/>
        <v>0</v>
      </c>
      <c r="D16" s="363">
        <f t="shared" si="2"/>
        <v>0</v>
      </c>
      <c r="E16" s="369" t="str">
        <f t="shared" si="21"/>
        <v/>
      </c>
      <c r="F16" s="369" t="str">
        <f t="shared" si="21"/>
        <v/>
      </c>
      <c r="G16" s="369" t="str">
        <f t="shared" si="21"/>
        <v/>
      </c>
      <c r="H16" s="369" t="str">
        <f t="shared" si="21"/>
        <v/>
      </c>
      <c r="I16" s="363">
        <f t="shared" si="3"/>
        <v>0</v>
      </c>
      <c r="J16" s="369" t="str">
        <f t="shared" si="22"/>
        <v/>
      </c>
      <c r="K16" s="369" t="str">
        <f t="shared" si="23"/>
        <v/>
      </c>
      <c r="L16" s="369" t="str">
        <f t="shared" si="23"/>
        <v/>
      </c>
      <c r="M16" s="369" t="str">
        <f t="shared" si="23"/>
        <v/>
      </c>
      <c r="N16" s="369" t="str">
        <f t="shared" si="23"/>
        <v/>
      </c>
      <c r="O16" s="369" t="str">
        <f t="shared" si="24"/>
        <v/>
      </c>
      <c r="P16" s="369" t="str">
        <f t="shared" si="25"/>
        <v/>
      </c>
      <c r="Q16" s="363">
        <f t="shared" si="0"/>
        <v>0</v>
      </c>
      <c r="R16" s="369"/>
      <c r="S16" s="370"/>
      <c r="T16" s="371" t="str">
        <f t="shared" si="26"/>
        <v/>
      </c>
      <c r="U16" s="371" t="str">
        <f t="shared" si="26"/>
        <v/>
      </c>
      <c r="AB16" s="578"/>
      <c r="AC16" s="578"/>
      <c r="AD16" s="266"/>
      <c r="AE16">
        <f t="shared" si="5"/>
        <v>0</v>
      </c>
      <c r="AF16">
        <f t="shared" si="6"/>
        <v>0</v>
      </c>
      <c r="AG16">
        <f t="shared" si="7"/>
        <v>0</v>
      </c>
      <c r="AJ16">
        <f t="shared" si="8"/>
        <v>0</v>
      </c>
      <c r="AK16">
        <f t="shared" si="9"/>
        <v>0</v>
      </c>
      <c r="AL16" s="340">
        <f t="shared" si="10"/>
        <v>0</v>
      </c>
      <c r="AM16">
        <f t="shared" si="11"/>
        <v>0</v>
      </c>
      <c r="AN16">
        <f t="shared" si="12"/>
        <v>0</v>
      </c>
      <c r="AO16" s="340">
        <f t="shared" si="13"/>
        <v>0</v>
      </c>
      <c r="AP16">
        <f t="shared" si="14"/>
        <v>0</v>
      </c>
      <c r="AQ16">
        <f t="shared" si="15"/>
        <v>0</v>
      </c>
      <c r="AR16" s="340">
        <f t="shared" si="16"/>
        <v>0</v>
      </c>
      <c r="AS16">
        <f t="shared" si="17"/>
        <v>0</v>
      </c>
      <c r="AT16">
        <f t="shared" si="18"/>
        <v>0</v>
      </c>
      <c r="AU16" s="340">
        <f t="shared" si="19"/>
        <v>0</v>
      </c>
      <c r="AV16">
        <f>IF(C8="Class A - Corporations ..",AL16,IF(C8="Class B - Muncipalities (Dist HQ)",AO16,IF(C8="Class C - Muncipalities",AR16,AU16)))</f>
        <v>0</v>
      </c>
    </row>
    <row r="17" spans="1:48" ht="21.95" customHeight="1" x14ac:dyDescent="0.25">
      <c r="A17" s="361" t="str">
        <f>IF($C$7="Due same month","Oct-23","Sep-23")</f>
        <v>Sep-23</v>
      </c>
      <c r="B17" s="369" t="str">
        <f t="shared" si="20"/>
        <v/>
      </c>
      <c r="C17" s="363">
        <f t="shared" si="1"/>
        <v>0</v>
      </c>
      <c r="D17" s="363">
        <f t="shared" si="2"/>
        <v>0</v>
      </c>
      <c r="E17" s="369" t="str">
        <f t="shared" si="21"/>
        <v/>
      </c>
      <c r="F17" s="369" t="str">
        <f t="shared" si="21"/>
        <v/>
      </c>
      <c r="G17" s="369" t="str">
        <f t="shared" si="21"/>
        <v/>
      </c>
      <c r="H17" s="369" t="str">
        <f t="shared" si="21"/>
        <v/>
      </c>
      <c r="I17" s="363">
        <f t="shared" si="3"/>
        <v>0</v>
      </c>
      <c r="J17" s="369" t="str">
        <f t="shared" si="22"/>
        <v/>
      </c>
      <c r="K17" s="369" t="str">
        <f t="shared" si="23"/>
        <v/>
      </c>
      <c r="L17" s="369" t="str">
        <f t="shared" si="23"/>
        <v/>
      </c>
      <c r="M17" s="369" t="str">
        <f t="shared" si="23"/>
        <v/>
      </c>
      <c r="N17" s="369" t="str">
        <f t="shared" si="23"/>
        <v/>
      </c>
      <c r="O17" s="369" t="str">
        <f t="shared" si="24"/>
        <v/>
      </c>
      <c r="P17" s="369" t="str">
        <f t="shared" si="25"/>
        <v/>
      </c>
      <c r="Q17" s="363">
        <f t="shared" si="0"/>
        <v>0</v>
      </c>
      <c r="R17" s="369"/>
      <c r="S17" s="370"/>
      <c r="T17" s="371" t="str">
        <f t="shared" si="26"/>
        <v/>
      </c>
      <c r="U17" s="371" t="str">
        <f t="shared" si="26"/>
        <v/>
      </c>
      <c r="W17" t="s">
        <v>1071</v>
      </c>
      <c r="AE17">
        <f t="shared" si="5"/>
        <v>0</v>
      </c>
      <c r="AF17">
        <f t="shared" si="6"/>
        <v>0</v>
      </c>
      <c r="AG17">
        <f t="shared" si="7"/>
        <v>0</v>
      </c>
      <c r="AJ17">
        <f t="shared" si="8"/>
        <v>0</v>
      </c>
      <c r="AK17">
        <f t="shared" si="9"/>
        <v>0</v>
      </c>
      <c r="AL17" s="340">
        <f t="shared" si="10"/>
        <v>0</v>
      </c>
      <c r="AM17">
        <f t="shared" si="11"/>
        <v>0</v>
      </c>
      <c r="AN17">
        <f t="shared" si="12"/>
        <v>0</v>
      </c>
      <c r="AO17" s="340">
        <f t="shared" si="13"/>
        <v>0</v>
      </c>
      <c r="AP17">
        <f t="shared" si="14"/>
        <v>0</v>
      </c>
      <c r="AQ17">
        <f t="shared" si="15"/>
        <v>0</v>
      </c>
      <c r="AR17" s="340">
        <f t="shared" si="16"/>
        <v>0</v>
      </c>
      <c r="AS17">
        <f t="shared" si="17"/>
        <v>0</v>
      </c>
      <c r="AT17">
        <f t="shared" si="18"/>
        <v>0</v>
      </c>
      <c r="AU17" s="340">
        <f t="shared" si="19"/>
        <v>0</v>
      </c>
      <c r="AV17">
        <f>IF(C8="Class A - Corporations ..",AL17,IF(C8="Class B - Muncipalities (Dist HQ)",AO17,IF(C8="Class C - Muncipalities",AR17,AU17)))</f>
        <v>0</v>
      </c>
    </row>
    <row r="18" spans="1:48" ht="21.95" customHeight="1" x14ac:dyDescent="0.25">
      <c r="A18" s="361" t="str">
        <f>IF($C$7="Due same month","Nov-23","Oct-23")</f>
        <v>Oct-23</v>
      </c>
      <c r="B18" s="369" t="str">
        <f t="shared" si="20"/>
        <v/>
      </c>
      <c r="C18" s="363">
        <f t="shared" si="1"/>
        <v>0</v>
      </c>
      <c r="D18" s="363">
        <f t="shared" si="2"/>
        <v>0</v>
      </c>
      <c r="E18" s="369" t="str">
        <f t="shared" si="21"/>
        <v/>
      </c>
      <c r="F18" s="369" t="str">
        <f t="shared" si="21"/>
        <v/>
      </c>
      <c r="G18" s="369" t="str">
        <f t="shared" si="21"/>
        <v/>
      </c>
      <c r="H18" s="369" t="str">
        <f t="shared" si="21"/>
        <v/>
      </c>
      <c r="I18" s="363">
        <f t="shared" si="3"/>
        <v>0</v>
      </c>
      <c r="J18" s="369" t="str">
        <f t="shared" si="22"/>
        <v/>
      </c>
      <c r="K18" s="369" t="str">
        <f t="shared" si="23"/>
        <v/>
      </c>
      <c r="L18" s="369" t="str">
        <f t="shared" si="23"/>
        <v/>
      </c>
      <c r="M18" s="369" t="str">
        <f t="shared" si="23"/>
        <v/>
      </c>
      <c r="N18" s="369" t="str">
        <f t="shared" si="23"/>
        <v/>
      </c>
      <c r="O18" s="369" t="str">
        <f t="shared" si="24"/>
        <v/>
      </c>
      <c r="P18" s="369" t="str">
        <f t="shared" si="25"/>
        <v/>
      </c>
      <c r="Q18" s="363">
        <f t="shared" si="0"/>
        <v>0</v>
      </c>
      <c r="R18" s="369"/>
      <c r="S18" s="370"/>
      <c r="T18" s="371" t="str">
        <f t="shared" si="26"/>
        <v/>
      </c>
      <c r="U18" s="371" t="str">
        <f t="shared" si="26"/>
        <v/>
      </c>
      <c r="W18" t="s">
        <v>1072</v>
      </c>
      <c r="Z18" s="579" t="s">
        <v>2</v>
      </c>
      <c r="AA18" s="579"/>
      <c r="AE18">
        <f t="shared" si="5"/>
        <v>0</v>
      </c>
      <c r="AF18">
        <f t="shared" si="6"/>
        <v>0</v>
      </c>
      <c r="AG18">
        <f t="shared" si="7"/>
        <v>0</v>
      </c>
      <c r="AJ18">
        <f t="shared" si="8"/>
        <v>0</v>
      </c>
      <c r="AK18">
        <f t="shared" si="9"/>
        <v>0</v>
      </c>
      <c r="AL18" s="340">
        <f t="shared" si="10"/>
        <v>0</v>
      </c>
      <c r="AM18">
        <f t="shared" si="11"/>
        <v>0</v>
      </c>
      <c r="AN18">
        <f t="shared" si="12"/>
        <v>0</v>
      </c>
      <c r="AO18" s="340">
        <f t="shared" si="13"/>
        <v>0</v>
      </c>
      <c r="AP18">
        <f t="shared" si="14"/>
        <v>0</v>
      </c>
      <c r="AQ18">
        <f t="shared" si="15"/>
        <v>0</v>
      </c>
      <c r="AR18" s="340">
        <f t="shared" si="16"/>
        <v>0</v>
      </c>
      <c r="AS18">
        <f t="shared" si="17"/>
        <v>0</v>
      </c>
      <c r="AT18">
        <f t="shared" si="18"/>
        <v>0</v>
      </c>
      <c r="AU18" s="340">
        <f t="shared" si="19"/>
        <v>0</v>
      </c>
      <c r="AV18">
        <f>IF(C8="Class A - Corporations ..",AL18,IF(C8="Class B - Muncipalities (Dist HQ)",AO18,IF(C8="Class C - Muncipalities",AR18,AU18)))</f>
        <v>0</v>
      </c>
    </row>
    <row r="19" spans="1:48" ht="21.95" customHeight="1" x14ac:dyDescent="0.25">
      <c r="A19" s="361" t="str">
        <f>IF($C$7="Due same month","Dec-23","Nov-23")</f>
        <v>Nov-23</v>
      </c>
      <c r="B19" s="369" t="str">
        <f t="shared" si="20"/>
        <v/>
      </c>
      <c r="C19" s="363">
        <f t="shared" si="1"/>
        <v>0</v>
      </c>
      <c r="D19" s="363">
        <f t="shared" si="2"/>
        <v>0</v>
      </c>
      <c r="E19" s="369" t="str">
        <f t="shared" si="21"/>
        <v/>
      </c>
      <c r="F19" s="369" t="str">
        <f t="shared" si="21"/>
        <v/>
      </c>
      <c r="G19" s="369" t="str">
        <f t="shared" si="21"/>
        <v/>
      </c>
      <c r="H19" s="369" t="str">
        <f t="shared" si="21"/>
        <v/>
      </c>
      <c r="I19" s="363">
        <f t="shared" si="3"/>
        <v>0</v>
      </c>
      <c r="J19" s="369" t="str">
        <f t="shared" si="22"/>
        <v/>
      </c>
      <c r="K19" s="369" t="str">
        <f t="shared" si="23"/>
        <v/>
      </c>
      <c r="L19" s="369" t="str">
        <f t="shared" si="23"/>
        <v/>
      </c>
      <c r="M19" s="369" t="str">
        <f t="shared" si="23"/>
        <v/>
      </c>
      <c r="N19" s="369" t="str">
        <f t="shared" si="23"/>
        <v/>
      </c>
      <c r="O19" s="369" t="str">
        <f t="shared" si="24"/>
        <v/>
      </c>
      <c r="P19" s="369" t="str">
        <f t="shared" si="25"/>
        <v/>
      </c>
      <c r="Q19" s="363">
        <f t="shared" si="0"/>
        <v>0</v>
      </c>
      <c r="R19" s="369"/>
      <c r="S19" s="370"/>
      <c r="T19" s="371" t="str">
        <f t="shared" si="26"/>
        <v/>
      </c>
      <c r="U19" s="371" t="str">
        <f t="shared" si="26"/>
        <v/>
      </c>
      <c r="Z19" s="115" t="s">
        <v>249</v>
      </c>
      <c r="AA19" s="274">
        <f>B23+C23</f>
        <v>0</v>
      </c>
      <c r="AE19">
        <f t="shared" si="5"/>
        <v>0</v>
      </c>
      <c r="AF19">
        <f t="shared" si="6"/>
        <v>0</v>
      </c>
      <c r="AG19">
        <f t="shared" si="7"/>
        <v>0</v>
      </c>
      <c r="AJ19">
        <f t="shared" si="8"/>
        <v>0</v>
      </c>
      <c r="AK19">
        <f t="shared" si="9"/>
        <v>0</v>
      </c>
      <c r="AL19" s="340">
        <f t="shared" si="10"/>
        <v>0</v>
      </c>
      <c r="AM19">
        <f t="shared" si="11"/>
        <v>0</v>
      </c>
      <c r="AN19">
        <f t="shared" si="12"/>
        <v>0</v>
      </c>
      <c r="AO19" s="340">
        <f t="shared" si="13"/>
        <v>0</v>
      </c>
      <c r="AP19">
        <f t="shared" si="14"/>
        <v>0</v>
      </c>
      <c r="AQ19">
        <f t="shared" si="15"/>
        <v>0</v>
      </c>
      <c r="AR19" s="340">
        <f t="shared" si="16"/>
        <v>0</v>
      </c>
      <c r="AS19">
        <f t="shared" si="17"/>
        <v>0</v>
      </c>
      <c r="AT19">
        <f t="shared" si="18"/>
        <v>0</v>
      </c>
      <c r="AU19" s="340">
        <f t="shared" si="19"/>
        <v>0</v>
      </c>
      <c r="AV19">
        <f>IF(C8="Class A - Corporations ..",AL19,IF(C8="Class B - Muncipalities (Dist HQ)",AO19,IF(C8="Class C - Muncipalities",AR19,AU19)))</f>
        <v>0</v>
      </c>
    </row>
    <row r="20" spans="1:48" ht="21.95" customHeight="1" x14ac:dyDescent="0.25">
      <c r="A20" s="361" t="str">
        <f>IF($C$7="Due same month","Jan-24","Dec-23")</f>
        <v>Dec-23</v>
      </c>
      <c r="B20" s="369" t="str">
        <f>IF(B19="","",B19)</f>
        <v/>
      </c>
      <c r="C20" s="363">
        <f t="shared" si="1"/>
        <v>0</v>
      </c>
      <c r="D20" s="363">
        <f t="shared" si="2"/>
        <v>0</v>
      </c>
      <c r="E20" s="369" t="str">
        <f t="shared" si="21"/>
        <v/>
      </c>
      <c r="F20" s="369" t="str">
        <f t="shared" si="21"/>
        <v/>
      </c>
      <c r="G20" s="369" t="str">
        <f t="shared" si="21"/>
        <v/>
      </c>
      <c r="H20" s="369" t="str">
        <f t="shared" si="21"/>
        <v/>
      </c>
      <c r="I20" s="363">
        <f t="shared" si="3"/>
        <v>0</v>
      </c>
      <c r="J20" s="369" t="str">
        <f t="shared" si="22"/>
        <v/>
      </c>
      <c r="K20" s="369" t="str">
        <f t="shared" si="23"/>
        <v/>
      </c>
      <c r="L20" s="369" t="str">
        <f t="shared" si="23"/>
        <v/>
      </c>
      <c r="M20" s="369" t="str">
        <f t="shared" si="23"/>
        <v/>
      </c>
      <c r="N20" s="369" t="str">
        <f t="shared" si="23"/>
        <v/>
      </c>
      <c r="O20" s="369" t="str">
        <f t="shared" si="24"/>
        <v/>
      </c>
      <c r="P20" s="369" t="str">
        <f t="shared" si="25"/>
        <v/>
      </c>
      <c r="Q20" s="363">
        <f t="shared" si="0"/>
        <v>0</v>
      </c>
      <c r="R20" s="369"/>
      <c r="S20" s="370"/>
      <c r="T20" s="371" t="str">
        <f t="shared" si="26"/>
        <v/>
      </c>
      <c r="U20" s="371" t="str">
        <f t="shared" si="26"/>
        <v/>
      </c>
      <c r="Z20" s="388">
        <v>0.1</v>
      </c>
      <c r="AA20" s="115">
        <f>AA19*10/100</f>
        <v>0</v>
      </c>
      <c r="AE20">
        <f t="shared" si="5"/>
        <v>0</v>
      </c>
      <c r="AF20">
        <f t="shared" si="6"/>
        <v>0</v>
      </c>
      <c r="AG20">
        <f t="shared" si="7"/>
        <v>0</v>
      </c>
      <c r="AJ20">
        <f t="shared" si="8"/>
        <v>0</v>
      </c>
      <c r="AK20">
        <f t="shared" si="9"/>
        <v>0</v>
      </c>
      <c r="AL20" s="340">
        <f t="shared" si="10"/>
        <v>0</v>
      </c>
      <c r="AM20">
        <f t="shared" si="11"/>
        <v>0</v>
      </c>
      <c r="AN20">
        <f t="shared" si="12"/>
        <v>0</v>
      </c>
      <c r="AO20" s="340">
        <f t="shared" si="13"/>
        <v>0</v>
      </c>
      <c r="AP20">
        <f t="shared" si="14"/>
        <v>0</v>
      </c>
      <c r="AQ20">
        <f t="shared" si="15"/>
        <v>0</v>
      </c>
      <c r="AR20" s="340">
        <f t="shared" si="16"/>
        <v>0</v>
      </c>
      <c r="AS20">
        <f t="shared" si="17"/>
        <v>0</v>
      </c>
      <c r="AT20">
        <f t="shared" si="18"/>
        <v>0</v>
      </c>
      <c r="AU20" s="340">
        <f t="shared" si="19"/>
        <v>0</v>
      </c>
      <c r="AV20">
        <f>IF(C8="Class A - Corporations ..",AL20,IF(C8="Class B - Muncipalities (Dist HQ)",AO20,IF(C8="Class C - Muncipalities",AR20,AU20)))</f>
        <v>0</v>
      </c>
    </row>
    <row r="21" spans="1:48" ht="21.95" customHeight="1" x14ac:dyDescent="0.25">
      <c r="A21" s="361" t="str">
        <f>IF($C$7="Due same month","Feb-24","Jan-24")</f>
        <v>Jan-24</v>
      </c>
      <c r="B21" s="369" t="str">
        <f t="shared" si="20"/>
        <v/>
      </c>
      <c r="C21" s="363">
        <f t="shared" si="1"/>
        <v>0</v>
      </c>
      <c r="D21" s="363">
        <f t="shared" si="2"/>
        <v>0</v>
      </c>
      <c r="E21" s="369" t="str">
        <f t="shared" si="21"/>
        <v/>
      </c>
      <c r="F21" s="369" t="str">
        <f t="shared" si="21"/>
        <v/>
      </c>
      <c r="G21" s="369" t="str">
        <f t="shared" si="21"/>
        <v/>
      </c>
      <c r="H21" s="369" t="str">
        <f t="shared" si="21"/>
        <v/>
      </c>
      <c r="I21" s="363">
        <f t="shared" si="3"/>
        <v>0</v>
      </c>
      <c r="J21" s="369" t="str">
        <f t="shared" si="22"/>
        <v/>
      </c>
      <c r="K21" s="369" t="str">
        <f t="shared" si="23"/>
        <v/>
      </c>
      <c r="L21" s="369" t="str">
        <f t="shared" si="23"/>
        <v/>
      </c>
      <c r="M21" s="369" t="str">
        <f t="shared" si="23"/>
        <v/>
      </c>
      <c r="N21" s="369" t="str">
        <f t="shared" si="23"/>
        <v/>
      </c>
      <c r="O21" s="369" t="str">
        <f t="shared" si="24"/>
        <v/>
      </c>
      <c r="P21" s="369" t="str">
        <f t="shared" si="25"/>
        <v/>
      </c>
      <c r="Q21" s="363">
        <f t="shared" si="0"/>
        <v>0</v>
      </c>
      <c r="R21" s="369"/>
      <c r="S21" s="370"/>
      <c r="T21" s="371" t="str">
        <f t="shared" si="26"/>
        <v/>
      </c>
      <c r="U21" s="371" t="str">
        <f t="shared" si="26"/>
        <v/>
      </c>
      <c r="Z21" s="115" t="s">
        <v>1077</v>
      </c>
      <c r="AA21" s="274">
        <f>P34-AA20</f>
        <v>0</v>
      </c>
      <c r="AB21" s="115">
        <f>IF(AA21&lt;0,0,AA21)</f>
        <v>0</v>
      </c>
      <c r="AE21">
        <f t="shared" si="5"/>
        <v>0</v>
      </c>
      <c r="AF21">
        <f t="shared" si="6"/>
        <v>0</v>
      </c>
      <c r="AG21">
        <f t="shared" si="7"/>
        <v>0</v>
      </c>
      <c r="AJ21">
        <f t="shared" si="8"/>
        <v>0</v>
      </c>
      <c r="AK21">
        <f t="shared" si="9"/>
        <v>0</v>
      </c>
      <c r="AL21" s="340">
        <f t="shared" si="10"/>
        <v>0</v>
      </c>
      <c r="AM21">
        <f t="shared" si="11"/>
        <v>0</v>
      </c>
      <c r="AN21">
        <f t="shared" si="12"/>
        <v>0</v>
      </c>
      <c r="AO21" s="340">
        <f t="shared" si="13"/>
        <v>0</v>
      </c>
      <c r="AP21">
        <f t="shared" si="14"/>
        <v>0</v>
      </c>
      <c r="AQ21">
        <f t="shared" si="15"/>
        <v>0</v>
      </c>
      <c r="AR21" s="340">
        <f t="shared" si="16"/>
        <v>0</v>
      </c>
      <c r="AS21">
        <f t="shared" si="17"/>
        <v>0</v>
      </c>
      <c r="AT21">
        <f t="shared" si="18"/>
        <v>0</v>
      </c>
      <c r="AU21" s="340">
        <f t="shared" si="19"/>
        <v>0</v>
      </c>
      <c r="AV21">
        <f>IF(C8="Class A - Corporations ..",AL21,IF(C8="Class B - Muncipalities (Dist HQ)",AO21,IF(C8="Class C - Muncipalities",AR21,AU21)))</f>
        <v>0</v>
      </c>
    </row>
    <row r="22" spans="1:48" ht="21.95" customHeight="1" x14ac:dyDescent="0.25">
      <c r="A22" s="361" t="str">
        <f>IF($C$7="Due same month","Mar-24","Feb-24")</f>
        <v>Feb-24</v>
      </c>
      <c r="B22" s="369" t="str">
        <f t="shared" si="20"/>
        <v/>
      </c>
      <c r="C22" s="363">
        <f t="shared" si="1"/>
        <v>0</v>
      </c>
      <c r="D22" s="363">
        <f t="shared" si="2"/>
        <v>0</v>
      </c>
      <c r="E22" s="369" t="str">
        <f t="shared" si="21"/>
        <v/>
      </c>
      <c r="F22" s="369" t="str">
        <f t="shared" si="21"/>
        <v/>
      </c>
      <c r="G22" s="369" t="str">
        <f t="shared" si="21"/>
        <v/>
      </c>
      <c r="H22" s="369" t="str">
        <f t="shared" si="21"/>
        <v/>
      </c>
      <c r="I22" s="363">
        <f t="shared" si="3"/>
        <v>0</v>
      </c>
      <c r="J22" s="369" t="str">
        <f t="shared" si="22"/>
        <v/>
      </c>
      <c r="K22" s="369" t="str">
        <f t="shared" si="23"/>
        <v/>
      </c>
      <c r="L22" s="369" t="str">
        <f t="shared" si="23"/>
        <v/>
      </c>
      <c r="M22" s="369" t="str">
        <f t="shared" si="23"/>
        <v/>
      </c>
      <c r="N22" s="369" t="str">
        <f t="shared" si="23"/>
        <v/>
      </c>
      <c r="O22" s="369" t="str">
        <f t="shared" si="24"/>
        <v/>
      </c>
      <c r="P22" s="369" t="str">
        <f t="shared" si="25"/>
        <v/>
      </c>
      <c r="Q22" s="363">
        <f t="shared" si="0"/>
        <v>0</v>
      </c>
      <c r="R22" s="372"/>
      <c r="S22" s="370"/>
      <c r="T22" s="371" t="str">
        <f t="shared" si="26"/>
        <v/>
      </c>
      <c r="U22" s="371" t="str">
        <f t="shared" si="26"/>
        <v/>
      </c>
      <c r="Z22" s="115" t="s">
        <v>2</v>
      </c>
      <c r="AA22" s="274">
        <f>D23</f>
        <v>0</v>
      </c>
      <c r="AE22">
        <f t="shared" si="5"/>
        <v>0</v>
      </c>
      <c r="AF22">
        <f t="shared" si="6"/>
        <v>0</v>
      </c>
      <c r="AG22">
        <f t="shared" si="7"/>
        <v>0</v>
      </c>
      <c r="AJ22">
        <f t="shared" si="8"/>
        <v>0</v>
      </c>
      <c r="AK22">
        <f t="shared" si="9"/>
        <v>0</v>
      </c>
      <c r="AL22" s="340">
        <f t="shared" si="10"/>
        <v>0</v>
      </c>
      <c r="AM22">
        <f t="shared" si="11"/>
        <v>0</v>
      </c>
      <c r="AN22">
        <f t="shared" si="12"/>
        <v>0</v>
      </c>
      <c r="AO22" s="340">
        <f t="shared" si="13"/>
        <v>0</v>
      </c>
      <c r="AP22">
        <f t="shared" si="14"/>
        <v>0</v>
      </c>
      <c r="AQ22">
        <f t="shared" si="15"/>
        <v>0</v>
      </c>
      <c r="AR22" s="340">
        <f t="shared" si="16"/>
        <v>0</v>
      </c>
      <c r="AS22">
        <f t="shared" si="17"/>
        <v>0</v>
      </c>
      <c r="AT22">
        <f t="shared" si="18"/>
        <v>0</v>
      </c>
      <c r="AU22" s="340">
        <f t="shared" si="19"/>
        <v>0</v>
      </c>
      <c r="AV22">
        <f>IF(C8="Class A - Corporations ..",AL22,IF(C8="Class B - Muncipalities (Dist HQ)",AO22,IF(C8="Class C - Muncipalities",AR22,AU22)))</f>
        <v>0</v>
      </c>
    </row>
    <row r="23" spans="1:48" ht="22.5" customHeight="1" x14ac:dyDescent="0.25">
      <c r="A23" s="362" t="s">
        <v>3</v>
      </c>
      <c r="B23" s="365">
        <f>SUM(B11:B22)</f>
        <v>0</v>
      </c>
      <c r="C23" s="364">
        <f>SUM(C11:C22)</f>
        <v>0</v>
      </c>
      <c r="D23" s="364">
        <f>SUM(D11:D22)</f>
        <v>0</v>
      </c>
      <c r="E23" s="364">
        <f t="shared" ref="E23:I23" si="27">SUM(E11:E22)</f>
        <v>0</v>
      </c>
      <c r="F23" s="364">
        <f t="shared" si="27"/>
        <v>0</v>
      </c>
      <c r="G23" s="364">
        <f t="shared" si="27"/>
        <v>0</v>
      </c>
      <c r="H23" s="364">
        <f t="shared" si="27"/>
        <v>0</v>
      </c>
      <c r="I23" s="364">
        <f t="shared" si="27"/>
        <v>0</v>
      </c>
      <c r="J23" s="364">
        <f t="shared" ref="J23" si="28">SUM(J11:J22)</f>
        <v>0</v>
      </c>
      <c r="K23" s="364">
        <f t="shared" ref="K23" si="29">SUM(K11:K22)</f>
        <v>0</v>
      </c>
      <c r="L23" s="364">
        <f t="shared" ref="L23" si="30">SUM(L11:L22)</f>
        <v>0</v>
      </c>
      <c r="M23" s="364">
        <f t="shared" ref="M23" si="31">SUM(M11:M22)</f>
        <v>0</v>
      </c>
      <c r="N23" s="364">
        <f t="shared" ref="N23" si="32">SUM(N11:N22)</f>
        <v>0</v>
      </c>
      <c r="O23" s="364">
        <f t="shared" ref="O23" si="33">SUM(O11:O22)</f>
        <v>0</v>
      </c>
      <c r="P23" s="364">
        <f t="shared" ref="P23" si="34">SUM(P11:P22)</f>
        <v>0</v>
      </c>
      <c r="Q23" s="363">
        <f t="shared" ref="Q23:R23" si="35">SUM(Q11:Q22)</f>
        <v>0</v>
      </c>
      <c r="R23" s="366">
        <f t="shared" si="35"/>
        <v>0</v>
      </c>
      <c r="S23" s="357"/>
      <c r="T23" s="367"/>
      <c r="U23" s="367"/>
      <c r="V23" s="306"/>
      <c r="Z23" s="388">
        <v>0.4</v>
      </c>
      <c r="AA23" s="115">
        <f>AA19*40/100</f>
        <v>0</v>
      </c>
    </row>
    <row r="24" spans="1:48" ht="28.5" customHeight="1" x14ac:dyDescent="0.25">
      <c r="A24" s="565" t="s">
        <v>342</v>
      </c>
      <c r="B24" s="566"/>
      <c r="C24" s="563"/>
      <c r="D24" s="564"/>
      <c r="E24" s="559" t="s">
        <v>220</v>
      </c>
      <c r="F24" s="560"/>
      <c r="G24" s="560"/>
      <c r="H24" s="560"/>
      <c r="I24" s="583"/>
      <c r="J24" s="373">
        <f>C24</f>
        <v>0</v>
      </c>
      <c r="K24" s="559" t="s">
        <v>839</v>
      </c>
      <c r="L24" s="560"/>
      <c r="M24" s="560"/>
      <c r="N24" s="560"/>
      <c r="O24" s="561">
        <f>'ANTICIPATORY STATEMENT'!AA40</f>
        <v>0</v>
      </c>
      <c r="P24" s="562"/>
      <c r="Q24" s="384">
        <f>'ANTICIPATORY STATEMENT'!AA45</f>
        <v>0</v>
      </c>
      <c r="R24" s="616" t="s">
        <v>1095</v>
      </c>
      <c r="S24" s="617"/>
      <c r="T24" s="617"/>
      <c r="U24" s="617"/>
      <c r="Z24" s="115" t="s">
        <v>1074</v>
      </c>
      <c r="AA24" s="115">
        <f>MINA(AB21,AA22,AA23)</f>
        <v>0</v>
      </c>
    </row>
    <row r="25" spans="1:48" ht="28.5" customHeight="1" x14ac:dyDescent="0.25">
      <c r="A25" s="565" t="s">
        <v>1078</v>
      </c>
      <c r="B25" s="566"/>
      <c r="C25" s="563"/>
      <c r="D25" s="564"/>
      <c r="E25" s="559" t="s">
        <v>221</v>
      </c>
      <c r="F25" s="560"/>
      <c r="G25" s="560"/>
      <c r="H25" s="560"/>
      <c r="I25" s="583"/>
      <c r="J25" s="373"/>
      <c r="K25" s="559" t="s">
        <v>840</v>
      </c>
      <c r="L25" s="560"/>
      <c r="M25" s="560"/>
      <c r="N25" s="560"/>
      <c r="O25" s="561">
        <f>'ANTICIPATORY STATEMENT'!Z40</f>
        <v>0</v>
      </c>
      <c r="P25" s="562"/>
      <c r="Q25" s="385">
        <f>'ANTICIPATORY STATEMENT'!Z45</f>
        <v>0</v>
      </c>
      <c r="R25" s="616"/>
      <c r="S25" s="617"/>
      <c r="T25" s="617"/>
      <c r="U25" s="617"/>
      <c r="W25" s="239" t="s">
        <v>65</v>
      </c>
      <c r="X25" s="239" t="s">
        <v>66</v>
      </c>
      <c r="Z25" s="389" t="s">
        <v>1075</v>
      </c>
      <c r="AA25" s="115">
        <f>IF(P34&lt;1,0,AA24)</f>
        <v>0</v>
      </c>
    </row>
    <row r="26" spans="1:48" ht="30" customHeight="1" x14ac:dyDescent="0.25">
      <c r="A26" s="587" t="s">
        <v>693</v>
      </c>
      <c r="B26" s="588"/>
      <c r="C26" s="563"/>
      <c r="D26" s="564"/>
      <c r="E26" s="584" t="s">
        <v>694</v>
      </c>
      <c r="F26" s="585"/>
      <c r="G26" s="585"/>
      <c r="H26" s="585"/>
      <c r="I26" s="586"/>
      <c r="J26" s="373"/>
      <c r="K26" s="568" t="s">
        <v>841</v>
      </c>
      <c r="L26" s="569"/>
      <c r="M26" s="569"/>
      <c r="N26" s="570" t="str">
        <f>'ANTICIPATORY STATEMENT'!Z60</f>
        <v>New &amp; Old Regime</v>
      </c>
      <c r="O26" s="570"/>
      <c r="P26" s="571"/>
      <c r="Q26" s="384" t="str">
        <f>IF('ANTICIPATORY STATEMENT'!Z45+'ANTICIPATORY STATEMENT'!AA45=0,"",'ANTICIPATORY STATEMENT'!Z62)</f>
        <v/>
      </c>
      <c r="R26" s="430"/>
      <c r="S26" s="582" t="s">
        <v>1097</v>
      </c>
      <c r="T26" s="582"/>
      <c r="U26" s="431"/>
    </row>
    <row r="27" spans="1:48" ht="21.95" hidden="1" customHeight="1" x14ac:dyDescent="0.35">
      <c r="A27" s="580" t="s">
        <v>212</v>
      </c>
      <c r="B27" s="580"/>
      <c r="C27" s="580"/>
      <c r="D27" s="580"/>
      <c r="E27" s="580"/>
      <c r="F27" s="580"/>
      <c r="G27" s="580"/>
      <c r="H27" s="580"/>
      <c r="I27" s="580"/>
      <c r="J27" s="580"/>
      <c r="K27" s="581"/>
      <c r="L27" s="581"/>
      <c r="M27" s="581"/>
      <c r="N27" s="581"/>
      <c r="O27" s="581"/>
      <c r="P27" s="558" t="s">
        <v>65</v>
      </c>
      <c r="Q27" s="558"/>
      <c r="R27" s="290"/>
      <c r="S27" s="582"/>
      <c r="T27" s="582"/>
    </row>
    <row r="28" spans="1:48" ht="22.5" customHeight="1" x14ac:dyDescent="0.25">
      <c r="A28" s="572"/>
      <c r="B28" s="490" t="s">
        <v>47</v>
      </c>
      <c r="C28" s="490"/>
      <c r="D28" s="490"/>
      <c r="E28" s="490"/>
      <c r="F28" s="490"/>
      <c r="G28" s="490"/>
      <c r="H28" s="490"/>
      <c r="I28" s="490"/>
      <c r="J28" s="490"/>
      <c r="K28" s="490"/>
      <c r="L28" s="490"/>
      <c r="M28" s="490"/>
      <c r="N28" s="490"/>
      <c r="O28" s="490"/>
      <c r="P28" s="490"/>
      <c r="Q28" s="491"/>
      <c r="R28" s="291"/>
      <c r="S28" s="582"/>
      <c r="T28" s="582"/>
    </row>
    <row r="29" spans="1:48" ht="21.95" customHeight="1" x14ac:dyDescent="0.25">
      <c r="A29" s="573"/>
      <c r="B29" s="518" t="s">
        <v>8</v>
      </c>
      <c r="C29" s="519"/>
      <c r="D29" s="519"/>
      <c r="E29" s="519"/>
      <c r="F29" s="519"/>
      <c r="G29" s="519"/>
      <c r="H29" s="519"/>
      <c r="I29" s="519"/>
      <c r="J29" s="519"/>
      <c r="K29" s="519"/>
      <c r="L29" s="519"/>
      <c r="M29" s="519"/>
      <c r="N29" s="519"/>
      <c r="O29" s="567"/>
      <c r="P29" s="496"/>
      <c r="Q29" s="496"/>
      <c r="R29" s="292"/>
      <c r="S29" s="239"/>
    </row>
    <row r="30" spans="1:48" ht="21.95" customHeight="1" x14ac:dyDescent="0.25">
      <c r="A30" s="573"/>
      <c r="B30" s="518" t="s">
        <v>68</v>
      </c>
      <c r="C30" s="519"/>
      <c r="D30" s="519"/>
      <c r="E30" s="519"/>
      <c r="F30" s="519"/>
      <c r="G30" s="519"/>
      <c r="H30" s="519"/>
      <c r="I30" s="519"/>
      <c r="J30" s="519"/>
      <c r="K30" s="519"/>
      <c r="L30" s="519"/>
      <c r="M30" s="519"/>
      <c r="N30" s="519"/>
      <c r="O30" s="567"/>
      <c r="P30" s="496"/>
      <c r="Q30" s="496"/>
      <c r="R30" s="292"/>
      <c r="S30" s="239"/>
    </row>
    <row r="31" spans="1:48" ht="21.95" customHeight="1" x14ac:dyDescent="0.25">
      <c r="A31" s="573"/>
      <c r="B31" s="518" t="s">
        <v>246</v>
      </c>
      <c r="C31" s="519"/>
      <c r="D31" s="519"/>
      <c r="E31" s="519"/>
      <c r="F31" s="519"/>
      <c r="G31" s="519"/>
      <c r="H31" s="519"/>
      <c r="I31" s="519"/>
      <c r="J31" s="519"/>
      <c r="K31" s="519"/>
      <c r="L31" s="519"/>
      <c r="M31" s="519"/>
      <c r="N31" s="519"/>
      <c r="O31" s="567"/>
      <c r="P31" s="575"/>
      <c r="Q31" s="576"/>
      <c r="R31" s="292"/>
      <c r="S31" s="239"/>
    </row>
    <row r="32" spans="1:48" ht="21.95" customHeight="1" x14ac:dyDescent="0.25">
      <c r="A32" s="573"/>
      <c r="B32" s="518" t="s">
        <v>241</v>
      </c>
      <c r="C32" s="519"/>
      <c r="D32" s="519"/>
      <c r="E32" s="519"/>
      <c r="F32" s="554"/>
      <c r="G32" s="554"/>
      <c r="H32" s="554"/>
      <c r="I32" s="554"/>
      <c r="J32" s="554"/>
      <c r="K32" s="554"/>
      <c r="L32" s="554"/>
      <c r="M32" s="554"/>
      <c r="N32" s="554"/>
      <c r="O32" s="555"/>
      <c r="P32" s="575"/>
      <c r="Q32" s="576"/>
      <c r="R32" s="292"/>
      <c r="S32" s="239"/>
    </row>
    <row r="33" spans="1:58" ht="21.95" customHeight="1" x14ac:dyDescent="0.25">
      <c r="A33" s="574"/>
      <c r="B33" s="490" t="s">
        <v>569</v>
      </c>
      <c r="C33" s="490"/>
      <c r="D33" s="490"/>
      <c r="E33" s="490"/>
      <c r="F33" s="490"/>
      <c r="G33" s="490"/>
      <c r="H33" s="490"/>
      <c r="I33" s="490"/>
      <c r="J33" s="490"/>
      <c r="K33" s="490"/>
      <c r="L33" s="490"/>
      <c r="M33" s="490"/>
      <c r="N33" s="490"/>
      <c r="O33" s="490"/>
      <c r="P33" s="490"/>
      <c r="Q33" s="491"/>
      <c r="R33" s="291"/>
      <c r="S33" s="239"/>
    </row>
    <row r="34" spans="1:58" ht="21.95" customHeight="1" x14ac:dyDescent="0.25">
      <c r="A34" s="573"/>
      <c r="B34" s="591" t="s">
        <v>1076</v>
      </c>
      <c r="C34" s="592"/>
      <c r="D34" s="592"/>
      <c r="E34" s="592"/>
      <c r="F34" s="592"/>
      <c r="G34" s="592"/>
      <c r="H34" s="482">
        <f>AA25</f>
        <v>0</v>
      </c>
      <c r="I34" s="483"/>
      <c r="J34" s="387"/>
      <c r="K34" s="484" t="s">
        <v>1130</v>
      </c>
      <c r="L34" s="484"/>
      <c r="M34" s="484"/>
      <c r="N34" s="484"/>
      <c r="O34" s="485"/>
      <c r="P34" s="496"/>
      <c r="Q34" s="496"/>
      <c r="R34" s="292"/>
      <c r="S34" s="239"/>
      <c r="Z34" t="s">
        <v>217</v>
      </c>
      <c r="AA34" t="s">
        <v>349</v>
      </c>
      <c r="AB34" t="s">
        <v>350</v>
      </c>
      <c r="AC34" t="s">
        <v>351</v>
      </c>
      <c r="AD34" t="s">
        <v>348</v>
      </c>
    </row>
    <row r="35" spans="1:58" ht="21.95" customHeight="1" x14ac:dyDescent="0.25">
      <c r="A35" s="573"/>
      <c r="B35" s="368" t="s">
        <v>346</v>
      </c>
      <c r="C35" s="484" t="s">
        <v>508</v>
      </c>
      <c r="D35" s="484"/>
      <c r="E35" s="484"/>
      <c r="F35" s="484"/>
      <c r="G35" s="484"/>
      <c r="H35" s="484"/>
      <c r="I35" s="484"/>
      <c r="J35" s="484"/>
      <c r="K35" s="484"/>
      <c r="L35" s="484"/>
      <c r="M35" s="484"/>
      <c r="N35" s="484"/>
      <c r="O35" s="485"/>
      <c r="P35" s="575"/>
      <c r="Q35" s="576"/>
      <c r="R35" s="292"/>
      <c r="S35" s="239"/>
    </row>
    <row r="36" spans="1:58" ht="21.95" customHeight="1" x14ac:dyDescent="0.25">
      <c r="A36" s="573"/>
      <c r="B36" s="518" t="s">
        <v>56</v>
      </c>
      <c r="C36" s="519"/>
      <c r="D36" s="519"/>
      <c r="E36" s="519"/>
      <c r="F36" s="519"/>
      <c r="G36" s="519"/>
      <c r="H36" s="519"/>
      <c r="I36" s="519"/>
      <c r="J36" s="519"/>
      <c r="K36" s="519"/>
      <c r="L36" s="519"/>
      <c r="M36" s="519"/>
      <c r="N36" s="519"/>
      <c r="O36" s="567"/>
      <c r="P36" s="496"/>
      <c r="Q36" s="496"/>
      <c r="R36" s="292"/>
      <c r="S36" s="239"/>
      <c r="V36" s="516"/>
      <c r="W36" s="267"/>
      <c r="X36" s="267"/>
      <c r="Y36" s="267"/>
      <c r="Z36" s="268">
        <f>O23+P46</f>
        <v>0</v>
      </c>
      <c r="AA36" s="268">
        <f>IF(Y41&gt;150000,150000,Y41)</f>
        <v>0</v>
      </c>
      <c r="AB36" s="268">
        <f>AA43-AA36</f>
        <v>0</v>
      </c>
      <c r="AC36" s="269">
        <f>Z36-AB36</f>
        <v>0</v>
      </c>
      <c r="AD36" s="267">
        <f>IF(AC36&gt;50000,50000,AC36)</f>
        <v>0</v>
      </c>
      <c r="AE36" s="267"/>
      <c r="AF36" s="267"/>
      <c r="AG36" s="589" t="s">
        <v>458</v>
      </c>
    </row>
    <row r="37" spans="1:58" ht="21.95" customHeight="1" x14ac:dyDescent="0.25">
      <c r="A37" s="573"/>
      <c r="B37" s="518" t="s">
        <v>259</v>
      </c>
      <c r="C37" s="519"/>
      <c r="D37" s="519"/>
      <c r="E37" s="519"/>
      <c r="F37" s="519"/>
      <c r="G37" s="519"/>
      <c r="H37" s="519"/>
      <c r="I37" s="519"/>
      <c r="J37" s="519"/>
      <c r="K37" s="519"/>
      <c r="L37" s="519"/>
      <c r="M37" s="519"/>
      <c r="N37" s="519"/>
      <c r="O37" s="567"/>
      <c r="P37" s="496"/>
      <c r="Q37" s="496"/>
      <c r="R37" s="292"/>
      <c r="S37" s="239"/>
      <c r="V37" s="517"/>
      <c r="W37" s="270"/>
      <c r="X37" s="270"/>
      <c r="Y37" s="270"/>
      <c r="Z37" s="270"/>
      <c r="AA37" s="270"/>
      <c r="AB37" s="270"/>
      <c r="AC37" s="270"/>
      <c r="AD37" s="270"/>
      <c r="AE37" s="270"/>
      <c r="AF37" s="270"/>
      <c r="AG37" s="590"/>
    </row>
    <row r="38" spans="1:58" ht="21.95" customHeight="1" x14ac:dyDescent="0.25">
      <c r="A38" s="574"/>
      <c r="B38" s="490" t="s">
        <v>1073</v>
      </c>
      <c r="C38" s="490"/>
      <c r="D38" s="490"/>
      <c r="E38" s="490"/>
      <c r="F38" s="490"/>
      <c r="G38" s="490"/>
      <c r="H38" s="490"/>
      <c r="I38" s="490"/>
      <c r="J38" s="490"/>
      <c r="K38" s="490"/>
      <c r="L38" s="490"/>
      <c r="M38" s="490"/>
      <c r="N38" s="490"/>
      <c r="O38" s="490"/>
      <c r="P38" s="490"/>
      <c r="Q38" s="491"/>
      <c r="R38" s="291"/>
      <c r="S38" s="293"/>
      <c r="T38" s="5"/>
      <c r="U38" s="5"/>
      <c r="V38" s="307"/>
      <c r="W38" s="271"/>
      <c r="X38" s="271"/>
      <c r="Y38" s="271"/>
      <c r="Z38" s="271"/>
      <c r="AA38" s="271"/>
      <c r="AB38" s="272"/>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spans="1:58" ht="21.95" customHeight="1" x14ac:dyDescent="0.25">
      <c r="A39" s="573"/>
      <c r="B39" s="489" t="s">
        <v>10</v>
      </c>
      <c r="C39" s="489"/>
      <c r="D39" s="489"/>
      <c r="E39" s="489"/>
      <c r="F39" s="489"/>
      <c r="G39" s="489"/>
      <c r="H39" s="489"/>
      <c r="I39" s="489"/>
      <c r="J39" s="489"/>
      <c r="K39" s="489"/>
      <c r="L39" s="489"/>
      <c r="M39" s="489"/>
      <c r="N39" s="489"/>
      <c r="O39" s="489"/>
      <c r="P39" s="496"/>
      <c r="Q39" s="496"/>
      <c r="R39" s="292"/>
      <c r="S39" s="239"/>
    </row>
    <row r="40" spans="1:58" ht="21.95" customHeight="1" x14ac:dyDescent="0.25">
      <c r="A40" s="573"/>
      <c r="B40" s="489" t="s">
        <v>11</v>
      </c>
      <c r="C40" s="489"/>
      <c r="D40" s="489"/>
      <c r="E40" s="489"/>
      <c r="F40" s="489"/>
      <c r="G40" s="489"/>
      <c r="H40" s="489"/>
      <c r="I40" s="489"/>
      <c r="J40" s="489"/>
      <c r="K40" s="489"/>
      <c r="L40" s="489"/>
      <c r="M40" s="489"/>
      <c r="N40" s="489"/>
      <c r="O40" s="489"/>
      <c r="P40" s="496"/>
      <c r="Q40" s="496"/>
      <c r="R40" s="292"/>
      <c r="S40" s="239"/>
      <c r="X40" s="115" t="s">
        <v>57</v>
      </c>
      <c r="Y40" s="115" t="s">
        <v>58</v>
      </c>
      <c r="Z40" s="115" t="s">
        <v>59</v>
      </c>
      <c r="AA40" s="115" t="s">
        <v>217</v>
      </c>
      <c r="AB40" t="s">
        <v>253</v>
      </c>
      <c r="AC40" s="273">
        <v>0.1</v>
      </c>
      <c r="AD40" t="s">
        <v>254</v>
      </c>
      <c r="AE40" t="s">
        <v>271</v>
      </c>
    </row>
    <row r="41" spans="1:58" ht="21.95" customHeight="1" x14ac:dyDescent="0.25">
      <c r="A41" s="573"/>
      <c r="B41" s="489" t="s">
        <v>48</v>
      </c>
      <c r="C41" s="489"/>
      <c r="D41" s="489"/>
      <c r="E41" s="489"/>
      <c r="F41" s="489"/>
      <c r="G41" s="489"/>
      <c r="H41" s="489"/>
      <c r="I41" s="489"/>
      <c r="J41" s="489"/>
      <c r="K41" s="489"/>
      <c r="L41" s="489"/>
      <c r="M41" s="489"/>
      <c r="N41" s="489"/>
      <c r="O41" s="489"/>
      <c r="P41" s="496"/>
      <c r="Q41" s="496"/>
      <c r="R41" s="292"/>
      <c r="S41" s="239"/>
      <c r="X41" s="115">
        <f>P41+P23</f>
        <v>0</v>
      </c>
      <c r="Y41" s="274">
        <f>(Q23-O23-M23)+P39+P40+P41+P42+P43+J24+J25+J26</f>
        <v>0</v>
      </c>
      <c r="Z41" s="115">
        <f>IF(Y41&lt;150000,Y41,150000)</f>
        <v>0</v>
      </c>
      <c r="AA41" s="274">
        <f>O23+P46</f>
        <v>0</v>
      </c>
      <c r="AB41" s="275">
        <f>B23+C23</f>
        <v>0</v>
      </c>
      <c r="AC41">
        <f>AB41*0.1</f>
        <v>0</v>
      </c>
      <c r="AD41">
        <f>MROUND(AC41,1)</f>
        <v>0</v>
      </c>
      <c r="AE41">
        <f>MIN(AD41,AA41)</f>
        <v>0</v>
      </c>
    </row>
    <row r="42" spans="1:58" ht="21.95" customHeight="1" thickBot="1" x14ac:dyDescent="0.3">
      <c r="A42" s="573"/>
      <c r="B42" s="520" t="s">
        <v>226</v>
      </c>
      <c r="C42" s="521"/>
      <c r="D42" s="521"/>
      <c r="E42" s="521"/>
      <c r="F42" s="554"/>
      <c r="G42" s="554"/>
      <c r="H42" s="554"/>
      <c r="I42" s="554"/>
      <c r="J42" s="554"/>
      <c r="K42" s="554"/>
      <c r="L42" s="554"/>
      <c r="M42" s="554"/>
      <c r="N42" s="554"/>
      <c r="O42" s="555"/>
      <c r="P42" s="496"/>
      <c r="Q42" s="496"/>
      <c r="R42" s="292"/>
      <c r="S42" s="239"/>
      <c r="AA42" s="115">
        <f>Z41+AE41</f>
        <v>0</v>
      </c>
    </row>
    <row r="43" spans="1:58" ht="21.95" customHeight="1" thickTop="1" thickBot="1" x14ac:dyDescent="0.3">
      <c r="A43" s="573"/>
      <c r="B43" s="520" t="s">
        <v>509</v>
      </c>
      <c r="C43" s="521"/>
      <c r="D43" s="521"/>
      <c r="E43" s="521"/>
      <c r="F43" s="554"/>
      <c r="G43" s="554"/>
      <c r="H43" s="554"/>
      <c r="I43" s="554"/>
      <c r="J43" s="554"/>
      <c r="K43" s="554"/>
      <c r="L43" s="554"/>
      <c r="M43" s="554"/>
      <c r="N43" s="554"/>
      <c r="O43" s="555"/>
      <c r="P43" s="496"/>
      <c r="Q43" s="496"/>
      <c r="R43" s="292"/>
      <c r="S43" s="239"/>
      <c r="Y43" s="276" t="s">
        <v>61</v>
      </c>
      <c r="Z43" s="277">
        <f>P47+M23+P48+P49+P50+P52+'Final Statement'!U38</f>
        <v>0</v>
      </c>
      <c r="AA43" s="155">
        <f>IF(AA42&gt;150000,150000,AA42)</f>
        <v>0</v>
      </c>
    </row>
    <row r="44" spans="1:58" ht="21.95" customHeight="1" thickTop="1" x14ac:dyDescent="0.25">
      <c r="A44" s="374"/>
      <c r="B44" s="489" t="s">
        <v>252</v>
      </c>
      <c r="C44" s="489"/>
      <c r="D44" s="489"/>
      <c r="E44" s="489"/>
      <c r="F44" s="489"/>
      <c r="G44" s="489"/>
      <c r="H44" s="489"/>
      <c r="I44" s="489"/>
      <c r="J44" s="489"/>
      <c r="K44" s="489"/>
      <c r="L44" s="489"/>
      <c r="M44" s="489"/>
      <c r="N44" s="489"/>
      <c r="O44" s="489"/>
      <c r="P44" s="499">
        <f>AA43</f>
        <v>0</v>
      </c>
      <c r="Q44" s="499"/>
      <c r="R44" s="294"/>
      <c r="S44" s="239"/>
    </row>
    <row r="45" spans="1:58" ht="21.95" customHeight="1" x14ac:dyDescent="0.3">
      <c r="A45" s="375"/>
      <c r="B45" s="490" t="s">
        <v>52</v>
      </c>
      <c r="C45" s="490"/>
      <c r="D45" s="490"/>
      <c r="E45" s="490"/>
      <c r="F45" s="490"/>
      <c r="G45" s="490"/>
      <c r="H45" s="490"/>
      <c r="I45" s="490"/>
      <c r="J45" s="490"/>
      <c r="K45" s="490"/>
      <c r="L45" s="490"/>
      <c r="M45" s="490"/>
      <c r="N45" s="490"/>
      <c r="O45" s="490"/>
      <c r="P45" s="490"/>
      <c r="Q45" s="491"/>
      <c r="R45" s="291"/>
      <c r="S45" s="293"/>
      <c r="T45" s="5"/>
      <c r="U45" s="5"/>
      <c r="V45" s="308"/>
      <c r="W45" s="278"/>
      <c r="X45" s="278"/>
      <c r="Y45" s="278"/>
      <c r="Z45" s="278"/>
      <c r="AA45" s="278"/>
      <c r="AB45" s="272"/>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row>
    <row r="46" spans="1:58" ht="21.95" customHeight="1" x14ac:dyDescent="0.3">
      <c r="A46" s="375"/>
      <c r="B46" s="546" t="s">
        <v>868</v>
      </c>
      <c r="C46" s="546"/>
      <c r="D46" s="546"/>
      <c r="E46" s="546"/>
      <c r="F46" s="546"/>
      <c r="G46" s="546"/>
      <c r="H46" s="546"/>
      <c r="I46" s="546"/>
      <c r="J46" s="546"/>
      <c r="K46" s="546"/>
      <c r="L46" s="546"/>
      <c r="M46" s="546"/>
      <c r="N46" s="546"/>
      <c r="O46" s="546"/>
      <c r="P46" s="547"/>
      <c r="Q46" s="548"/>
      <c r="R46" s="291"/>
      <c r="S46" s="293"/>
      <c r="T46" s="5"/>
      <c r="U46" s="5"/>
      <c r="V46" s="309"/>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row>
    <row r="47" spans="1:58" ht="21.95" customHeight="1" x14ac:dyDescent="0.25">
      <c r="A47" s="376"/>
      <c r="B47" s="481" t="s">
        <v>50</v>
      </c>
      <c r="C47" s="481"/>
      <c r="D47" s="481"/>
      <c r="E47" s="481"/>
      <c r="F47" s="481"/>
      <c r="G47" s="481"/>
      <c r="H47" s="481"/>
      <c r="I47" s="481"/>
      <c r="J47" s="481"/>
      <c r="K47" s="481"/>
      <c r="L47" s="481"/>
      <c r="M47" s="481"/>
      <c r="N47" s="481"/>
      <c r="O47" s="481"/>
      <c r="P47" s="496"/>
      <c r="Q47" s="496"/>
      <c r="R47" s="292"/>
      <c r="S47" s="239"/>
    </row>
    <row r="48" spans="1:58" ht="21.95" customHeight="1" x14ac:dyDescent="0.25">
      <c r="A48" s="376"/>
      <c r="B48" s="481" t="s">
        <v>9</v>
      </c>
      <c r="C48" s="481"/>
      <c r="D48" s="481"/>
      <c r="E48" s="481"/>
      <c r="F48" s="481"/>
      <c r="G48" s="481"/>
      <c r="H48" s="481"/>
      <c r="I48" s="481"/>
      <c r="J48" s="481"/>
      <c r="K48" s="481"/>
      <c r="L48" s="481"/>
      <c r="M48" s="481"/>
      <c r="N48" s="481"/>
      <c r="O48" s="481"/>
      <c r="P48" s="496"/>
      <c r="Q48" s="496"/>
      <c r="R48" s="292"/>
      <c r="S48" s="239"/>
    </row>
    <row r="49" spans="1:30" ht="21.95" customHeight="1" x14ac:dyDescent="0.25">
      <c r="A49" s="376"/>
      <c r="B49" s="481" t="s">
        <v>51</v>
      </c>
      <c r="C49" s="481"/>
      <c r="D49" s="481"/>
      <c r="E49" s="481"/>
      <c r="F49" s="481"/>
      <c r="G49" s="481"/>
      <c r="H49" s="481"/>
      <c r="I49" s="481"/>
      <c r="J49" s="481"/>
      <c r="K49" s="481"/>
      <c r="L49" s="481"/>
      <c r="M49" s="481"/>
      <c r="N49" s="481"/>
      <c r="O49" s="481"/>
      <c r="P49" s="496"/>
      <c r="Q49" s="496"/>
      <c r="R49" s="292"/>
      <c r="S49" s="239"/>
      <c r="X49" s="279" t="s">
        <v>459</v>
      </c>
    </row>
    <row r="50" spans="1:30" ht="21.95" customHeight="1" x14ac:dyDescent="0.25">
      <c r="A50" s="376"/>
      <c r="B50" s="481" t="s">
        <v>718</v>
      </c>
      <c r="C50" s="481"/>
      <c r="D50" s="481"/>
      <c r="E50" s="481"/>
      <c r="F50" s="481"/>
      <c r="G50" s="481"/>
      <c r="H50" s="481"/>
      <c r="I50" s="481"/>
      <c r="J50" s="481"/>
      <c r="K50" s="481"/>
      <c r="L50" s="481"/>
      <c r="M50" s="481"/>
      <c r="N50" s="481"/>
      <c r="O50" s="481"/>
      <c r="P50" s="496"/>
      <c r="Q50" s="496"/>
      <c r="R50" s="292"/>
      <c r="S50" s="239"/>
    </row>
    <row r="51" spans="1:30" ht="21.95" customHeight="1" x14ac:dyDescent="0.25">
      <c r="A51" s="376"/>
      <c r="B51" s="549" t="s">
        <v>255</v>
      </c>
      <c r="C51" s="550"/>
      <c r="D51" s="550"/>
      <c r="E51" s="550"/>
      <c r="F51" s="550"/>
      <c r="G51" s="550"/>
      <c r="H51" s="550"/>
      <c r="I51" s="550"/>
      <c r="J51" s="550"/>
      <c r="K51" s="550"/>
      <c r="L51" s="550"/>
      <c r="M51" s="550"/>
      <c r="N51" s="550"/>
      <c r="O51" s="551"/>
      <c r="P51" s="552">
        <f>'Final Statement'!U38</f>
        <v>0</v>
      </c>
      <c r="Q51" s="553"/>
      <c r="R51" s="295"/>
      <c r="S51" s="239"/>
      <c r="W51" s="115">
        <f>IF(V53-P34-P35-P36&gt;50000,50000,V53-P34-P35-P36)</f>
        <v>0</v>
      </c>
      <c r="X51" s="115" t="s">
        <v>700</v>
      </c>
    </row>
    <row r="52" spans="1:30" ht="21.95" customHeight="1" x14ac:dyDescent="0.25">
      <c r="A52" s="376"/>
      <c r="B52" s="497" t="s">
        <v>699</v>
      </c>
      <c r="C52" s="498"/>
      <c r="D52" s="498"/>
      <c r="E52" s="498"/>
      <c r="F52" s="514"/>
      <c r="G52" s="514"/>
      <c r="H52" s="514"/>
      <c r="I52" s="514"/>
      <c r="J52" s="514"/>
      <c r="K52" s="514"/>
      <c r="L52" s="514"/>
      <c r="M52" s="514"/>
      <c r="N52" s="514"/>
      <c r="O52" s="515"/>
      <c r="P52" s="496"/>
      <c r="Q52" s="496"/>
      <c r="R52" s="292"/>
      <c r="S52" s="239"/>
    </row>
    <row r="53" spans="1:30" ht="23.25" customHeight="1" x14ac:dyDescent="0.25">
      <c r="A53" s="377"/>
      <c r="B53" s="557" t="s">
        <v>60</v>
      </c>
      <c r="C53" s="557"/>
      <c r="D53" s="557"/>
      <c r="E53" s="557"/>
      <c r="F53" s="557"/>
      <c r="G53" s="557"/>
      <c r="H53" s="557"/>
      <c r="I53" s="557"/>
      <c r="J53" s="557"/>
      <c r="K53" s="557"/>
      <c r="L53" s="557"/>
      <c r="M53" s="557"/>
      <c r="N53" s="557"/>
      <c r="O53" s="557"/>
      <c r="P53" s="545">
        <f>IF(P44="","",AA43+Z43+AD36)</f>
        <v>0</v>
      </c>
      <c r="Q53" s="545"/>
      <c r="R53" s="296"/>
      <c r="S53" s="239"/>
      <c r="V53" s="310">
        <f>SUM(I23,C24,C25,C26,P29,P30,P31)</f>
        <v>0</v>
      </c>
      <c r="W53" s="280" t="s">
        <v>260</v>
      </c>
      <c r="X53" s="281" t="s">
        <v>62</v>
      </c>
      <c r="Z53" s="115" t="s">
        <v>63</v>
      </c>
      <c r="AA53" s="115" t="s">
        <v>64</v>
      </c>
    </row>
    <row r="54" spans="1:30" ht="22.9" customHeight="1" x14ac:dyDescent="0.3">
      <c r="A54" s="378"/>
      <c r="B54" s="556" t="s">
        <v>1015</v>
      </c>
      <c r="C54" s="479"/>
      <c r="D54" s="479"/>
      <c r="E54" s="479"/>
      <c r="F54" s="479"/>
      <c r="G54" s="479"/>
      <c r="H54" s="479"/>
      <c r="I54" s="479"/>
      <c r="J54" s="479"/>
      <c r="K54" s="479"/>
      <c r="L54" s="479"/>
      <c r="M54" s="479"/>
      <c r="N54" s="479"/>
      <c r="O54" s="480"/>
      <c r="P54" s="545">
        <f>IF('10E -P2'!F35&lt;20,0,'10E -P2'!F35)</f>
        <v>0</v>
      </c>
      <c r="Q54" s="545"/>
      <c r="R54" s="319"/>
      <c r="S54" s="297"/>
      <c r="V54" s="310">
        <f>V53-H34-P35-P36-W51</f>
        <v>0</v>
      </c>
      <c r="W54" s="280" t="s">
        <v>261</v>
      </c>
      <c r="X54" s="274">
        <f>IF(V55-AA43-Z43-AD36&lt;1,0,V55-AA43-Z43-AD36)</f>
        <v>0</v>
      </c>
      <c r="Z54" s="115">
        <f>IF(P57&lt;250000,0,"")</f>
        <v>0</v>
      </c>
      <c r="AA54" s="115">
        <f>IF(P57&lt;250000,0,"")</f>
        <v>0</v>
      </c>
      <c r="AB54" s="282"/>
    </row>
    <row r="55" spans="1:30" ht="24" customHeight="1" x14ac:dyDescent="0.25">
      <c r="A55" s="378"/>
      <c r="B55" s="533" t="s">
        <v>721</v>
      </c>
      <c r="C55" s="534"/>
      <c r="D55" s="534"/>
      <c r="E55" s="534"/>
      <c r="F55" s="534"/>
      <c r="G55" s="534"/>
      <c r="H55" s="534"/>
      <c r="I55" s="534"/>
      <c r="J55" s="534"/>
      <c r="K55" s="534"/>
      <c r="L55" s="534"/>
      <c r="M55" s="534"/>
      <c r="N55" s="534"/>
      <c r="O55" s="535"/>
      <c r="P55" s="500">
        <f>IF(R23=0,0,R23)</f>
        <v>0</v>
      </c>
      <c r="Q55" s="500"/>
      <c r="R55" s="427"/>
      <c r="S55" s="487" t="s">
        <v>1136</v>
      </c>
      <c r="T55" s="487"/>
      <c r="U55" s="487"/>
      <c r="V55" s="311">
        <f>V54-P37+P32</f>
        <v>0</v>
      </c>
      <c r="W55" s="280" t="s">
        <v>262</v>
      </c>
      <c r="X55" s="115">
        <f>MROUND(X54,1)</f>
        <v>0</v>
      </c>
      <c r="Z55" s="115">
        <f>IF(P57&gt;250000,(P57-250000)/20,0)</f>
        <v>0</v>
      </c>
      <c r="AA55" s="115">
        <f>IF(P57&gt;250000,(P57-250000)/5,0)</f>
        <v>0</v>
      </c>
    </row>
    <row r="56" spans="1:30" ht="23.25" customHeight="1" thickBot="1" x14ac:dyDescent="0.3">
      <c r="A56" s="378"/>
      <c r="B56" s="382"/>
      <c r="C56" s="383"/>
      <c r="D56" s="543" t="s">
        <v>1131</v>
      </c>
      <c r="E56" s="543"/>
      <c r="F56" s="543"/>
      <c r="G56" s="543"/>
      <c r="H56" s="543"/>
      <c r="I56" s="543"/>
      <c r="J56" s="543"/>
      <c r="K56" s="543"/>
      <c r="L56" s="543"/>
      <c r="M56" s="543"/>
      <c r="N56" s="543"/>
      <c r="O56" s="544"/>
      <c r="P56" s="508"/>
      <c r="Q56" s="509"/>
      <c r="R56" s="427"/>
      <c r="S56" s="487"/>
      <c r="T56" s="487"/>
      <c r="U56" s="487"/>
      <c r="V56" s="311"/>
      <c r="W56" s="280"/>
      <c r="Z56" s="283"/>
      <c r="AA56" s="284"/>
    </row>
    <row r="57" spans="1:30" ht="23.25" hidden="1" customHeight="1" x14ac:dyDescent="0.25">
      <c r="A57" s="378"/>
      <c r="B57" s="477" t="s">
        <v>460</v>
      </c>
      <c r="C57" s="477"/>
      <c r="D57" s="477"/>
      <c r="E57" s="477"/>
      <c r="F57" s="477"/>
      <c r="G57" s="477"/>
      <c r="H57" s="477"/>
      <c r="I57" s="477"/>
      <c r="J57" s="477"/>
      <c r="K57" s="477"/>
      <c r="L57" s="477"/>
      <c r="M57" s="477"/>
      <c r="N57" s="477"/>
      <c r="O57" s="478"/>
      <c r="P57" s="486">
        <f>IF(X54="","",X58)</f>
        <v>0</v>
      </c>
      <c r="Q57" s="486"/>
      <c r="R57" s="427"/>
      <c r="S57" s="428"/>
      <c r="T57" s="428"/>
      <c r="U57" s="428"/>
      <c r="V57" s="312"/>
      <c r="X57">
        <f>MROUND(X54,10)</f>
        <v>0</v>
      </c>
      <c r="Z57" s="501" t="s">
        <v>208</v>
      </c>
      <c r="AA57" s="502"/>
    </row>
    <row r="58" spans="1:30" ht="23.25" hidden="1" customHeight="1" x14ac:dyDescent="0.25">
      <c r="A58" s="378"/>
      <c r="B58" s="477" t="s">
        <v>263</v>
      </c>
      <c r="C58" s="477"/>
      <c r="D58" s="477"/>
      <c r="E58" s="477"/>
      <c r="F58" s="477"/>
      <c r="G58" s="477"/>
      <c r="H58" s="477"/>
      <c r="I58" s="477"/>
      <c r="J58" s="477"/>
      <c r="K58" s="477"/>
      <c r="L58" s="477"/>
      <c r="M58" s="477"/>
      <c r="N58" s="477"/>
      <c r="O58" s="478"/>
      <c r="P58" s="486">
        <f>Z74</f>
        <v>0</v>
      </c>
      <c r="Q58" s="486"/>
      <c r="R58" s="427"/>
      <c r="S58" s="428"/>
      <c r="T58" s="428"/>
      <c r="V58" s="313" t="s">
        <v>67</v>
      </c>
      <c r="X58">
        <f>IF(AG36="NO",X55,X57)</f>
        <v>0</v>
      </c>
      <c r="Z58" s="503"/>
      <c r="AA58" s="504"/>
    </row>
    <row r="59" spans="1:30" ht="23.25" hidden="1" customHeight="1" x14ac:dyDescent="0.25">
      <c r="A59" s="378"/>
      <c r="B59" s="477" t="s">
        <v>264</v>
      </c>
      <c r="C59" s="477"/>
      <c r="D59" s="477"/>
      <c r="E59" s="477"/>
      <c r="F59" s="477"/>
      <c r="G59" s="477"/>
      <c r="H59" s="477"/>
      <c r="I59" s="477"/>
      <c r="J59" s="477"/>
      <c r="K59" s="477"/>
      <c r="L59" s="477"/>
      <c r="M59" s="477"/>
      <c r="N59" s="477"/>
      <c r="O59" s="478"/>
      <c r="P59" s="486">
        <f>AA73</f>
        <v>0</v>
      </c>
      <c r="Q59" s="486"/>
      <c r="R59" s="427"/>
      <c r="S59" s="428"/>
      <c r="T59" s="428"/>
      <c r="V59" s="314">
        <f>P60*4/100</f>
        <v>0</v>
      </c>
      <c r="Z59" s="267">
        <f>IF(P57&gt;500000,(12500+(P57-500000)/5),0)</f>
        <v>0</v>
      </c>
      <c r="AA59" s="115">
        <f>MAX(AA54,AA55)</f>
        <v>0</v>
      </c>
    </row>
    <row r="60" spans="1:30" ht="23.25" hidden="1" customHeight="1" x14ac:dyDescent="0.25">
      <c r="A60" s="378"/>
      <c r="B60" s="477" t="s">
        <v>265</v>
      </c>
      <c r="C60" s="477"/>
      <c r="D60" s="477"/>
      <c r="E60" s="477"/>
      <c r="F60" s="477"/>
      <c r="G60" s="477"/>
      <c r="H60" s="477"/>
      <c r="I60" s="477"/>
      <c r="J60" s="477"/>
      <c r="K60" s="477"/>
      <c r="L60" s="477"/>
      <c r="M60" s="477"/>
      <c r="N60" s="477"/>
      <c r="O60" s="478"/>
      <c r="P60" s="486">
        <f>P58-P59</f>
        <v>0</v>
      </c>
      <c r="Q60" s="486"/>
      <c r="R60" s="427"/>
      <c r="S60" s="428"/>
      <c r="T60" s="428"/>
      <c r="V60" s="314">
        <f>MROUND(V59,1)</f>
        <v>0</v>
      </c>
      <c r="X60" s="115" t="s">
        <v>207</v>
      </c>
      <c r="Z60" s="115">
        <f>MAX(Z54,Z55,Z59,Z61)</f>
        <v>0</v>
      </c>
      <c r="AA60" s="115">
        <f>MROUND(AA59,1)</f>
        <v>0</v>
      </c>
    </row>
    <row r="61" spans="1:30" ht="23.25" hidden="1" customHeight="1" thickBot="1" x14ac:dyDescent="0.3">
      <c r="A61" s="378"/>
      <c r="B61" s="477" t="s">
        <v>49</v>
      </c>
      <c r="C61" s="477"/>
      <c r="D61" s="477"/>
      <c r="E61" s="477"/>
      <c r="F61" s="477"/>
      <c r="G61" s="477"/>
      <c r="H61" s="477"/>
      <c r="I61" s="477"/>
      <c r="J61" s="477"/>
      <c r="K61" s="477"/>
      <c r="L61" s="477"/>
      <c r="M61" s="477"/>
      <c r="N61" s="477"/>
      <c r="O61" s="478"/>
      <c r="P61" s="505">
        <f>V60</f>
        <v>0</v>
      </c>
      <c r="Q61" s="505"/>
      <c r="R61" s="427"/>
      <c r="S61" s="428"/>
      <c r="T61" s="428"/>
      <c r="X61" s="115">
        <f>IF(Z62&lt;12500,Z62,12500)</f>
        <v>0</v>
      </c>
      <c r="Z61" s="285">
        <f>IF(P57&gt;1000000,112500+((P57-1000000)*30/100),0)</f>
        <v>0</v>
      </c>
      <c r="AC61" s="510" t="s">
        <v>78</v>
      </c>
      <c r="AD61" s="511"/>
    </row>
    <row r="62" spans="1:30" ht="23.25" hidden="1" customHeight="1" thickTop="1" thickBot="1" x14ac:dyDescent="0.3">
      <c r="A62" s="378"/>
      <c r="B62" s="477" t="s">
        <v>1132</v>
      </c>
      <c r="C62" s="477"/>
      <c r="D62" s="477"/>
      <c r="E62" s="477"/>
      <c r="F62" s="477"/>
      <c r="G62" s="477"/>
      <c r="H62" s="477"/>
      <c r="I62" s="477"/>
      <c r="J62" s="477"/>
      <c r="K62" s="477"/>
      <c r="L62" s="477"/>
      <c r="M62" s="477"/>
      <c r="N62" s="477"/>
      <c r="O62" s="478"/>
      <c r="P62" s="486">
        <f>P60+P61</f>
        <v>0</v>
      </c>
      <c r="Q62" s="486"/>
      <c r="R62" s="427"/>
      <c r="S62" s="428"/>
      <c r="T62" s="428"/>
      <c r="X62" s="286" t="s">
        <v>209</v>
      </c>
      <c r="Z62" s="287">
        <f>MROUND(Z60,1)</f>
        <v>0</v>
      </c>
      <c r="AC62" s="512"/>
      <c r="AD62" s="513"/>
    </row>
    <row r="63" spans="1:30" ht="23.25" hidden="1" customHeight="1" thickTop="1" thickBot="1" x14ac:dyDescent="0.3">
      <c r="A63" s="378"/>
      <c r="B63" s="477" t="s">
        <v>479</v>
      </c>
      <c r="C63" s="477"/>
      <c r="D63" s="477"/>
      <c r="E63" s="477"/>
      <c r="F63" s="477"/>
      <c r="G63" s="477"/>
      <c r="H63" s="477"/>
      <c r="I63" s="477"/>
      <c r="J63" s="477"/>
      <c r="K63" s="477"/>
      <c r="L63" s="477"/>
      <c r="M63" s="477"/>
      <c r="N63" s="477"/>
      <c r="O63" s="478"/>
      <c r="P63" s="505">
        <f>P62-P54</f>
        <v>0</v>
      </c>
      <c r="Q63" s="505"/>
      <c r="R63" s="427"/>
      <c r="S63" s="428"/>
      <c r="T63" s="428"/>
      <c r="V63" s="315" t="s">
        <v>563</v>
      </c>
      <c r="X63" s="288">
        <f>IF(P57&gt;500000,0,X61)</f>
        <v>0</v>
      </c>
    </row>
    <row r="64" spans="1:30" ht="23.25" hidden="1" customHeight="1" x14ac:dyDescent="0.25">
      <c r="A64" s="378"/>
      <c r="B64" s="479" t="s">
        <v>564</v>
      </c>
      <c r="C64" s="479"/>
      <c r="D64" s="479"/>
      <c r="E64" s="479"/>
      <c r="F64" s="479"/>
      <c r="G64" s="479"/>
      <c r="H64" s="479"/>
      <c r="I64" s="479"/>
      <c r="J64" s="479"/>
      <c r="K64" s="479"/>
      <c r="L64" s="479"/>
      <c r="M64" s="479"/>
      <c r="N64" s="479"/>
      <c r="O64" s="480"/>
      <c r="P64" s="539">
        <f>IF('ANTICIPATORY STATEMENT'!M50="","",'ANTICIPATORY STATEMENT'!M50)</f>
        <v>0</v>
      </c>
      <c r="Q64" s="540"/>
      <c r="R64" s="427"/>
      <c r="S64" s="428"/>
      <c r="T64" s="428"/>
      <c r="V64" s="314">
        <f>IF(P56="",1,P56)</f>
        <v>1</v>
      </c>
    </row>
    <row r="65" spans="1:27" ht="30" hidden="1" customHeight="1" x14ac:dyDescent="0.25">
      <c r="A65" s="379"/>
      <c r="B65" s="479" t="s">
        <v>570</v>
      </c>
      <c r="C65" s="479"/>
      <c r="D65" s="479"/>
      <c r="E65" s="479"/>
      <c r="F65" s="479"/>
      <c r="G65" s="479"/>
      <c r="H65" s="479"/>
      <c r="I65" s="479"/>
      <c r="J65" s="479"/>
      <c r="K65" s="479"/>
      <c r="L65" s="479"/>
      <c r="M65" s="479"/>
      <c r="N65" s="479"/>
      <c r="O65" s="480"/>
      <c r="P65" s="541">
        <f>IF(P56=0,0,'ANTICIPATORY STATEMENT'!M51)</f>
        <v>0</v>
      </c>
      <c r="Q65" s="542"/>
      <c r="R65" s="299"/>
      <c r="S65" s="298"/>
      <c r="V65" s="314">
        <f>P64/V64</f>
        <v>0</v>
      </c>
      <c r="W65" s="115"/>
      <c r="X65" s="115"/>
    </row>
    <row r="66" spans="1:27" ht="17.25" hidden="1" customHeight="1" x14ac:dyDescent="0.25">
      <c r="A66" s="380"/>
      <c r="B66" s="529"/>
      <c r="C66" s="530"/>
      <c r="D66" s="494" t="s">
        <v>846</v>
      </c>
      <c r="E66" s="494"/>
      <c r="F66" s="494"/>
      <c r="G66" s="494"/>
      <c r="H66" s="506">
        <f>'ANTICIPATORY STATEMENT'!AA40</f>
        <v>0</v>
      </c>
      <c r="I66" s="507"/>
      <c r="J66" s="494" t="s">
        <v>848</v>
      </c>
      <c r="K66" s="494"/>
      <c r="L66" s="494"/>
      <c r="M66" s="494"/>
      <c r="N66" s="507">
        <f>'ANTICIPATORY STATEMENT'!AA45</f>
        <v>0</v>
      </c>
      <c r="O66" s="507"/>
      <c r="P66" s="525"/>
      <c r="Q66" s="526"/>
      <c r="R66" s="299"/>
      <c r="S66" s="298"/>
      <c r="V66" s="314"/>
      <c r="W66" s="115"/>
    </row>
    <row r="67" spans="1:27" ht="17.25" hidden="1" customHeight="1" thickBot="1" x14ac:dyDescent="0.3">
      <c r="A67" s="381"/>
      <c r="B67" s="531"/>
      <c r="C67" s="532"/>
      <c r="D67" s="495" t="s">
        <v>847</v>
      </c>
      <c r="E67" s="495"/>
      <c r="F67" s="495"/>
      <c r="G67" s="495"/>
      <c r="H67" s="492">
        <f>'ANTICIPATORY STATEMENT'!Z40</f>
        <v>0</v>
      </c>
      <c r="I67" s="493"/>
      <c r="J67" s="495" t="s">
        <v>849</v>
      </c>
      <c r="K67" s="495"/>
      <c r="L67" s="495"/>
      <c r="M67" s="495"/>
      <c r="N67" s="492">
        <f>'ANTICIPATORY STATEMENT'!Z45</f>
        <v>0</v>
      </c>
      <c r="O67" s="493"/>
      <c r="P67" s="527"/>
      <c r="Q67" s="528"/>
      <c r="R67" s="299"/>
      <c r="S67" s="298"/>
      <c r="V67" s="314"/>
      <c r="W67" s="115"/>
    </row>
    <row r="68" spans="1:27" ht="36.75" customHeight="1" thickBot="1" x14ac:dyDescent="0.3">
      <c r="A68" s="536" t="s">
        <v>1135</v>
      </c>
      <c r="B68" s="537"/>
      <c r="C68" s="537"/>
      <c r="D68" s="537"/>
      <c r="E68" s="537"/>
      <c r="F68" s="537"/>
      <c r="G68" s="537"/>
      <c r="H68" s="537"/>
      <c r="I68" s="537"/>
      <c r="J68" s="537"/>
      <c r="K68" s="537"/>
      <c r="L68" s="537"/>
      <c r="M68" s="537"/>
      <c r="N68" s="537"/>
      <c r="O68" s="537"/>
      <c r="P68" s="537"/>
      <c r="Q68" s="538"/>
      <c r="R68" s="300"/>
      <c r="S68" s="301"/>
      <c r="V68" s="314">
        <f>MROUND(V65,1)</f>
        <v>0</v>
      </c>
      <c r="W68" s="115"/>
    </row>
    <row r="69" spans="1:27" ht="18.75" hidden="1" customHeight="1" thickBot="1" x14ac:dyDescent="0.3">
      <c r="A69" s="522" t="s">
        <v>81</v>
      </c>
      <c r="B69" s="523"/>
      <c r="C69" s="523"/>
      <c r="D69" s="523"/>
      <c r="E69" s="523"/>
      <c r="F69" s="523"/>
      <c r="G69" s="523"/>
      <c r="H69" s="523"/>
      <c r="I69" s="523"/>
      <c r="J69" s="523"/>
      <c r="K69" s="523"/>
      <c r="L69" s="523"/>
      <c r="M69" s="523"/>
      <c r="N69" s="523"/>
      <c r="O69" s="523"/>
      <c r="P69" s="523"/>
      <c r="Q69" s="524"/>
      <c r="R69" s="302"/>
      <c r="S69" s="303"/>
      <c r="Z69" s="488" t="s">
        <v>455</v>
      </c>
      <c r="AA69" s="488"/>
    </row>
    <row r="70" spans="1:27" x14ac:dyDescent="0.25">
      <c r="V70" s="466" t="s">
        <v>453</v>
      </c>
      <c r="W70" s="467"/>
      <c r="X70" s="468"/>
      <c r="Y70" s="115" t="s">
        <v>454</v>
      </c>
      <c r="Z70" s="289" t="s">
        <v>63</v>
      </c>
      <c r="AA70" s="155" t="s">
        <v>207</v>
      </c>
    </row>
    <row r="71" spans="1:27" x14ac:dyDescent="0.25">
      <c r="V71" s="316" t="s">
        <v>63</v>
      </c>
      <c r="W71" s="270" t="s">
        <v>207</v>
      </c>
      <c r="Y71" s="115" t="s">
        <v>63</v>
      </c>
      <c r="Z71" s="115">
        <f>IF(L6="Below 60 Years",Z62,IF(L6="",Z62,0))</f>
        <v>0</v>
      </c>
      <c r="AA71" s="115">
        <f>IF(L6="Below 60 Years",X63,0)</f>
        <v>0</v>
      </c>
    </row>
    <row r="72" spans="1:27" x14ac:dyDescent="0.25">
      <c r="V72" s="314">
        <f>IF(P57&lt;300000,0,"")</f>
        <v>0</v>
      </c>
      <c r="W72" s="115">
        <f>IF(V77&lt;12500,V77,12500)</f>
        <v>0</v>
      </c>
      <c r="Y72" s="115">
        <f>IF(P57&lt;500000,0,"")</f>
        <v>0</v>
      </c>
      <c r="Z72" s="115">
        <f>IF(L6="60 or more but below 80",V77,0)</f>
        <v>0</v>
      </c>
      <c r="AA72" s="115">
        <f>IF(L6="60 or more but below 80",W73,0)</f>
        <v>0</v>
      </c>
    </row>
    <row r="73" spans="1:27" x14ac:dyDescent="0.25">
      <c r="V73" s="314">
        <f>IF(P57&gt;300000,(P57-300000)/20,0)</f>
        <v>0</v>
      </c>
      <c r="W73" s="115">
        <f>IF(P57&gt;500000,0,W72)</f>
        <v>0</v>
      </c>
      <c r="Y73" s="115">
        <f>IF(P57&gt;500000,(P57-500000)/5,0)</f>
        <v>0</v>
      </c>
      <c r="Z73" s="115">
        <f>IF(L6="80 or above",Y76,0)</f>
        <v>0</v>
      </c>
      <c r="AA73" s="115">
        <f>AA71+AA72</f>
        <v>0</v>
      </c>
    </row>
    <row r="74" spans="1:27" ht="21.95" customHeight="1" x14ac:dyDescent="0.25">
      <c r="V74" s="314">
        <f>IF(P57&gt;500000,(10000+(P57-500000)/5),0)</f>
        <v>0</v>
      </c>
      <c r="Y74" s="115">
        <f>IF(P57&gt;1000000,100000+((P57-1000000)*30/100),0)</f>
        <v>0</v>
      </c>
      <c r="Z74" s="115">
        <f>Z71+Z72+Z73</f>
        <v>0</v>
      </c>
    </row>
    <row r="75" spans="1:27" ht="21.95" customHeight="1" x14ac:dyDescent="0.25">
      <c r="V75" s="314">
        <f>IF(P57&gt;1000000,110000+((P57-1000000)*30/100),0)</f>
        <v>0</v>
      </c>
      <c r="Y75" s="115">
        <f>MAX(Y72,Y73,Y74)</f>
        <v>0</v>
      </c>
    </row>
    <row r="76" spans="1:27" x14ac:dyDescent="0.25">
      <c r="V76" s="314">
        <f>MAX(V72,V73,V74,V75)</f>
        <v>0</v>
      </c>
      <c r="Y76" s="115">
        <f>MROUND(Y75,1)</f>
        <v>0</v>
      </c>
    </row>
    <row r="77" spans="1:27" x14ac:dyDescent="0.25">
      <c r="V77" s="317">
        <f>MROUND(V76,1)</f>
        <v>0</v>
      </c>
    </row>
    <row r="78" spans="1:27" x14ac:dyDescent="0.25">
      <c r="V78" s="314"/>
    </row>
  </sheetData>
  <sheetProtection algorithmName="SHA-512" hashValue="hEZcRvKCKPxENWoJ9bw8or/x7BIJkeSMQVT+EPI7qEMdHf7fXVWCRNotyGRs4bFTzZu/dZyp+NY/zScWUccq9A==" saltValue="qCnvfSSauurgf9MfshpLnQ==" spinCount="100000" sheet="1" objects="1" scenarios="1" selectLockedCells="1"/>
  <mergeCells count="156">
    <mergeCell ref="S55:U56"/>
    <mergeCell ref="AG36:AG37"/>
    <mergeCell ref="B34:G34"/>
    <mergeCell ref="A3:U3"/>
    <mergeCell ref="L4:Q4"/>
    <mergeCell ref="L5:Q5"/>
    <mergeCell ref="I5:K5"/>
    <mergeCell ref="C24:D24"/>
    <mergeCell ref="A2:U2"/>
    <mergeCell ref="A1:U1"/>
    <mergeCell ref="A8:B8"/>
    <mergeCell ref="C8:H8"/>
    <mergeCell ref="I8:J8"/>
    <mergeCell ref="N8:O8"/>
    <mergeCell ref="K8:M8"/>
    <mergeCell ref="P8:Q8"/>
    <mergeCell ref="I7:J7"/>
    <mergeCell ref="N7:O7"/>
    <mergeCell ref="K7:M7"/>
    <mergeCell ref="P7:Q7"/>
    <mergeCell ref="R4:R10"/>
    <mergeCell ref="A7:B7"/>
    <mergeCell ref="C7:H7"/>
    <mergeCell ref="R24:U25"/>
    <mergeCell ref="C25:D25"/>
    <mergeCell ref="B40:O40"/>
    <mergeCell ref="B28:Q28"/>
    <mergeCell ref="B38:Q38"/>
    <mergeCell ref="B39:O39"/>
    <mergeCell ref="P39:Q39"/>
    <mergeCell ref="P31:Q31"/>
    <mergeCell ref="B33:Q33"/>
    <mergeCell ref="P32:Q32"/>
    <mergeCell ref="P34:Q34"/>
    <mergeCell ref="B31:O31"/>
    <mergeCell ref="AE10:AG10"/>
    <mergeCell ref="U4:U10"/>
    <mergeCell ref="AB15:AC16"/>
    <mergeCell ref="Z18:AA18"/>
    <mergeCell ref="A27:O27"/>
    <mergeCell ref="S26:T28"/>
    <mergeCell ref="E24:I24"/>
    <mergeCell ref="E25:I25"/>
    <mergeCell ref="E26:I26"/>
    <mergeCell ref="A26:B26"/>
    <mergeCell ref="O25:P25"/>
    <mergeCell ref="P41:Q41"/>
    <mergeCell ref="P43:Q43"/>
    <mergeCell ref="P27:Q27"/>
    <mergeCell ref="K24:N24"/>
    <mergeCell ref="K25:N25"/>
    <mergeCell ref="O24:P24"/>
    <mergeCell ref="C26:D26"/>
    <mergeCell ref="A24:B24"/>
    <mergeCell ref="A25:B25"/>
    <mergeCell ref="P29:Q29"/>
    <mergeCell ref="P30:Q30"/>
    <mergeCell ref="B29:O29"/>
    <mergeCell ref="B30:O30"/>
    <mergeCell ref="K26:M26"/>
    <mergeCell ref="N26:P26"/>
    <mergeCell ref="A28:A43"/>
    <mergeCell ref="F32:O32"/>
    <mergeCell ref="B37:O37"/>
    <mergeCell ref="P35:Q35"/>
    <mergeCell ref="C35:O35"/>
    <mergeCell ref="P40:Q40"/>
    <mergeCell ref="B36:O36"/>
    <mergeCell ref="P36:Q36"/>
    <mergeCell ref="P37:Q37"/>
    <mergeCell ref="P42:Q42"/>
    <mergeCell ref="P54:Q54"/>
    <mergeCell ref="B46:O46"/>
    <mergeCell ref="P46:Q46"/>
    <mergeCell ref="P53:Q53"/>
    <mergeCell ref="P47:Q47"/>
    <mergeCell ref="B50:O50"/>
    <mergeCell ref="B51:O51"/>
    <mergeCell ref="P51:Q51"/>
    <mergeCell ref="B43:E43"/>
    <mergeCell ref="F43:O43"/>
    <mergeCell ref="F42:O42"/>
    <mergeCell ref="B54:O54"/>
    <mergeCell ref="P48:Q48"/>
    <mergeCell ref="B53:O53"/>
    <mergeCell ref="AC61:AD62"/>
    <mergeCell ref="F52:O52"/>
    <mergeCell ref="V36:V37"/>
    <mergeCell ref="B32:E32"/>
    <mergeCell ref="B42:E42"/>
    <mergeCell ref="B41:O41"/>
    <mergeCell ref="A69:Q69"/>
    <mergeCell ref="N66:O66"/>
    <mergeCell ref="N67:O67"/>
    <mergeCell ref="P66:Q66"/>
    <mergeCell ref="P67:Q67"/>
    <mergeCell ref="B66:C66"/>
    <mergeCell ref="B67:C67"/>
    <mergeCell ref="P60:Q60"/>
    <mergeCell ref="B55:O55"/>
    <mergeCell ref="A68:Q68"/>
    <mergeCell ref="P63:Q63"/>
    <mergeCell ref="P64:Q64"/>
    <mergeCell ref="P59:Q59"/>
    <mergeCell ref="B58:O58"/>
    <mergeCell ref="P65:Q65"/>
    <mergeCell ref="D56:O56"/>
    <mergeCell ref="D67:G67"/>
    <mergeCell ref="D66:G66"/>
    <mergeCell ref="Z69:AA69"/>
    <mergeCell ref="B44:O44"/>
    <mergeCell ref="B45:Q45"/>
    <mergeCell ref="H67:I67"/>
    <mergeCell ref="J66:M66"/>
    <mergeCell ref="J67:M67"/>
    <mergeCell ref="B59:O59"/>
    <mergeCell ref="P52:Q52"/>
    <mergeCell ref="B52:E52"/>
    <mergeCell ref="P44:Q44"/>
    <mergeCell ref="B49:O49"/>
    <mergeCell ref="P49:Q49"/>
    <mergeCell ref="P62:Q62"/>
    <mergeCell ref="P50:Q50"/>
    <mergeCell ref="P55:Q55"/>
    <mergeCell ref="Z57:AA58"/>
    <mergeCell ref="B57:O57"/>
    <mergeCell ref="P61:Q61"/>
    <mergeCell ref="B47:O47"/>
    <mergeCell ref="P58:Q58"/>
    <mergeCell ref="H66:I66"/>
    <mergeCell ref="B65:O65"/>
    <mergeCell ref="P56:Q56"/>
    <mergeCell ref="AI3:AK4"/>
    <mergeCell ref="T4:T10"/>
    <mergeCell ref="V70:X70"/>
    <mergeCell ref="A9:A10"/>
    <mergeCell ref="B9:I9"/>
    <mergeCell ref="J9:Q9"/>
    <mergeCell ref="A4:B4"/>
    <mergeCell ref="A6:B6"/>
    <mergeCell ref="C6:H6"/>
    <mergeCell ref="I6:K6"/>
    <mergeCell ref="A5:B5"/>
    <mergeCell ref="C4:H4"/>
    <mergeCell ref="C5:H5"/>
    <mergeCell ref="I4:K4"/>
    <mergeCell ref="L6:Q6"/>
    <mergeCell ref="B61:O61"/>
    <mergeCell ref="B62:O62"/>
    <mergeCell ref="B63:O63"/>
    <mergeCell ref="B64:O64"/>
    <mergeCell ref="B48:O48"/>
    <mergeCell ref="H34:I34"/>
    <mergeCell ref="K34:O34"/>
    <mergeCell ref="B60:O60"/>
    <mergeCell ref="P57:Q57"/>
  </mergeCells>
  <dataValidations xWindow="487" yWindow="279" count="10">
    <dataValidation type="list" allowBlank="1" showInputMessage="1" showErrorMessage="1" promptTitle="CAUTION" prompt="IF YOU ENTER NO HERE THE TAX WILL BE CALCULATED AT A HIGHER RATE" sqref="P27:R27" xr:uid="{00000000-0002-0000-0100-000000000000}">
      <formula1>$W$25:$X$25</formula1>
    </dataValidation>
    <dataValidation type="list" allowBlank="1" showInputMessage="1" showErrorMessage="1" sqref="L6:Q6" xr:uid="{00000000-0002-0000-0100-000001000000}">
      <formula1>$X$9:$X$11</formula1>
    </dataValidation>
    <dataValidation type="list" allowBlank="1" showInputMessage="1" showErrorMessage="1" sqref="AG36:AG37" xr:uid="{00000000-0002-0000-0100-000002000000}">
      <formula1>$X$13:$X$14</formula1>
    </dataValidation>
    <dataValidation type="whole" operator="greaterThanOrEqual" allowBlank="1" showInputMessage="1" showErrorMessage="1" sqref="P31:R31" xr:uid="{00000000-0002-0000-0100-000003000000}">
      <formula1>0</formula1>
    </dataValidation>
    <dataValidation type="list" allowBlank="1" showInputMessage="1" showErrorMessage="1" sqref="C7:H7" xr:uid="{00000000-0002-0000-0100-000004000000}">
      <formula1>$W$17:$W$18</formula1>
    </dataValidation>
    <dataValidation type="list" allowBlank="1" showInputMessage="1" showErrorMessage="1" sqref="C8:H8" xr:uid="{00000000-0002-0000-0100-000005000000}">
      <formula1>$AA$9:$AA$12</formula1>
    </dataValidation>
    <dataValidation type="whole" operator="lessThan" allowBlank="1" showInputMessage="1" showErrorMessage="1" sqref="P37:Q37" xr:uid="{5D551F68-DC48-4DAA-9559-AA3286D9BE44}">
      <formula1>200001</formula1>
    </dataValidation>
    <dataValidation type="whole" operator="lessThan" allowBlank="1" showInputMessage="1" showErrorMessage="1" sqref="P47:Q47" xr:uid="{84324C32-8E4B-49CF-867D-987610BD0FBE}">
      <formula1>100000</formula1>
    </dataValidation>
    <dataValidation type="whole" operator="lessThan" allowBlank="1" showInputMessage="1" showErrorMessage="1" sqref="P48:Q48" xr:uid="{9ADAE42A-5220-49DA-8639-7A90775FA759}">
      <formula1>125001</formula1>
    </dataValidation>
    <dataValidation type="whole" operator="lessThan" allowBlank="1" showInputMessage="1" showErrorMessage="1" sqref="P49:Q49" xr:uid="{B20242A9-D4E7-461E-A88E-829701AA9FB2}">
      <formula1>100001</formula1>
    </dataValidation>
  </dataValidations>
  <hyperlinks>
    <hyperlink ref="AC61:AD62" location="STATEMENT!A1" display="VIEW STATEMENT" xr:uid="{00000000-0004-0000-0100-000000000000}"/>
    <hyperlink ref="S26:T28" location="'ANTICIPATORY STATEMENT'!A1" display="CLICK HERE to go to SCHEME SELECTION page." xr:uid="{4461AAB2-86F5-4B4F-B3C0-D80754972628}"/>
  </hyperlink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Q268"/>
  <sheetViews>
    <sheetView showGridLines="0" workbookViewId="0">
      <selection activeCell="P5" sqref="P5"/>
    </sheetView>
  </sheetViews>
  <sheetFormatPr defaultRowHeight="15" x14ac:dyDescent="0.25"/>
  <cols>
    <col min="1" max="1" width="5.7109375" customWidth="1"/>
    <col min="2" max="2" width="7.85546875" customWidth="1"/>
    <col min="3" max="3" width="8.7109375" customWidth="1"/>
    <col min="4" max="4" width="11.7109375" customWidth="1"/>
    <col min="5" max="6" width="5.5703125" customWidth="1"/>
    <col min="7" max="7" width="9.28515625" customWidth="1"/>
    <col min="8" max="8" width="9" customWidth="1"/>
    <col min="9" max="9" width="9.85546875" customWidth="1"/>
    <col min="10" max="11" width="4.7109375" customWidth="1"/>
    <col min="12" max="12" width="11.28515625" customWidth="1"/>
    <col min="13" max="13" width="17" customWidth="1"/>
    <col min="14" max="14" width="3.42578125" customWidth="1"/>
    <col min="15" max="15" width="4.5703125" customWidth="1"/>
    <col min="16" max="16" width="18.5703125" customWidth="1"/>
    <col min="17" max="18" width="9.140625" customWidth="1"/>
    <col min="19" max="24" width="9.140625" hidden="1" customWidth="1"/>
    <col min="25" max="25" width="30" hidden="1" customWidth="1"/>
    <col min="26" max="31" width="9.140625" hidden="1" customWidth="1"/>
    <col min="32" max="32" width="9.140625" customWidth="1"/>
  </cols>
  <sheetData>
    <row r="1" spans="1:69" ht="16.5" thickBot="1" x14ac:dyDescent="0.3">
      <c r="A1" s="623" t="str">
        <f>CONCATENATE("ANTICIPATORY INCOME TAX STATEMENT 2023-24","  -  ",AC58)</f>
        <v xml:space="preserve">ANTICIPATORY INCOME TAX STATEMENT 2023-24  -  </v>
      </c>
      <c r="B1" s="624"/>
      <c r="C1" s="624"/>
      <c r="D1" s="624"/>
      <c r="E1" s="624"/>
      <c r="F1" s="624"/>
      <c r="G1" s="624"/>
      <c r="H1" s="624"/>
      <c r="I1" s="624"/>
      <c r="J1" s="624"/>
      <c r="K1" s="624"/>
      <c r="L1" s="624"/>
      <c r="M1" s="625"/>
      <c r="N1" s="29"/>
      <c r="O1" s="29"/>
      <c r="P1" s="29"/>
      <c r="Q1" s="29"/>
      <c r="R1" s="29"/>
      <c r="S1" s="1"/>
      <c r="T1" s="1"/>
      <c r="U1" s="1"/>
      <c r="V1" s="1"/>
      <c r="W1" s="1"/>
      <c r="X1" s="1"/>
      <c r="Y1" s="1"/>
      <c r="Z1" s="1"/>
      <c r="AA1" s="1"/>
      <c r="AB1" s="1"/>
      <c r="AC1" s="1"/>
      <c r="AD1" s="1"/>
      <c r="AE1" s="1"/>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row>
    <row r="2" spans="1:69" ht="18" customHeight="1" x14ac:dyDescent="0.25">
      <c r="A2" s="626" t="s">
        <v>1105</v>
      </c>
      <c r="B2" s="627"/>
      <c r="C2" s="627"/>
      <c r="D2" s="627"/>
      <c r="E2" s="627"/>
      <c r="F2" s="627"/>
      <c r="G2" s="627"/>
      <c r="H2" s="627"/>
      <c r="I2" s="627"/>
      <c r="J2" s="627"/>
      <c r="K2" s="627"/>
      <c r="L2" s="627"/>
      <c r="M2" s="628"/>
      <c r="N2" s="29"/>
      <c r="O2" s="29"/>
      <c r="P2" s="700" t="s">
        <v>869</v>
      </c>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row>
    <row r="3" spans="1:69" ht="20.25" customHeight="1" x14ac:dyDescent="0.25">
      <c r="A3" s="44" t="s">
        <v>13</v>
      </c>
      <c r="B3" s="45"/>
      <c r="C3" s="45"/>
      <c r="D3" s="629" t="str">
        <f>IF(DATA!C4="","",DATA!X5)</f>
        <v/>
      </c>
      <c r="E3" s="630"/>
      <c r="F3" s="630"/>
      <c r="G3" s="630"/>
      <c r="H3" s="630"/>
      <c r="I3" s="630"/>
      <c r="J3" s="630"/>
      <c r="K3" s="630"/>
      <c r="L3" s="630"/>
      <c r="M3" s="631"/>
      <c r="N3" s="29"/>
      <c r="O3" s="29"/>
      <c r="P3" s="701"/>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row>
    <row r="4" spans="1:69" ht="19.5" customHeight="1" thickBot="1" x14ac:dyDescent="0.3">
      <c r="A4" s="632" t="s">
        <v>461</v>
      </c>
      <c r="B4" s="633"/>
      <c r="C4" s="634"/>
      <c r="D4" s="635" t="str">
        <f>IF(DATA!L5="","",DATA!L5)</f>
        <v/>
      </c>
      <c r="E4" s="636"/>
      <c r="F4" s="632" t="s">
        <v>257</v>
      </c>
      <c r="G4" s="633"/>
      <c r="H4" s="635" t="str">
        <f>IF(DATA!L4="","",DATA!L4)</f>
        <v/>
      </c>
      <c r="I4" s="636"/>
      <c r="J4" s="684" t="s">
        <v>447</v>
      </c>
      <c r="K4" s="710"/>
      <c r="L4" s="710"/>
      <c r="M4" s="347"/>
      <c r="N4" s="29"/>
      <c r="O4" s="29"/>
      <c r="P4" s="702"/>
      <c r="Q4" s="29"/>
      <c r="R4" s="29"/>
      <c r="S4" s="29"/>
      <c r="T4" s="29"/>
      <c r="U4" s="29"/>
      <c r="V4" s="29"/>
      <c r="W4" s="29"/>
      <c r="X4" s="29"/>
      <c r="Y4" s="132"/>
      <c r="Z4" s="132" t="s">
        <v>731</v>
      </c>
      <c r="AA4" s="132" t="s">
        <v>732</v>
      </c>
      <c r="AB4" s="132" t="s">
        <v>733</v>
      </c>
      <c r="AC4" s="168" t="s">
        <v>761</v>
      </c>
      <c r="AD4" s="132" t="s">
        <v>764</v>
      </c>
      <c r="AE4" s="132" t="s">
        <v>765</v>
      </c>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row>
    <row r="5" spans="1:69" ht="19.5" thickBot="1" x14ac:dyDescent="0.35">
      <c r="A5" s="46" t="s">
        <v>15</v>
      </c>
      <c r="B5" s="645" t="s">
        <v>462</v>
      </c>
      <c r="C5" s="646"/>
      <c r="D5" s="646"/>
      <c r="E5" s="646"/>
      <c r="F5" s="646"/>
      <c r="G5" s="646"/>
      <c r="H5" s="646"/>
      <c r="I5" s="646"/>
      <c r="J5" s="646"/>
      <c r="K5" s="646"/>
      <c r="L5" s="47"/>
      <c r="M5" s="242">
        <f>IF(AE5="",AB5,AE5)</f>
        <v>0</v>
      </c>
      <c r="N5" s="29"/>
      <c r="O5" s="29"/>
      <c r="P5" s="432"/>
      <c r="Q5" s="29"/>
      <c r="R5" s="29"/>
      <c r="S5" s="29"/>
      <c r="T5" s="29"/>
      <c r="U5" s="29"/>
      <c r="V5" s="29"/>
      <c r="W5" s="29"/>
      <c r="X5" s="29"/>
      <c r="Y5" s="132" t="s">
        <v>734</v>
      </c>
      <c r="Z5" s="186">
        <f>DATA!I23+DATA!C24+DATA!C25+DATA!C26</f>
        <v>0</v>
      </c>
      <c r="AA5" s="186">
        <f t="shared" ref="AA5:AB9" si="0">Z5</f>
        <v>0</v>
      </c>
      <c r="AB5" s="186">
        <f t="shared" si="0"/>
        <v>0</v>
      </c>
      <c r="AC5" s="132" t="str">
        <f>IF(P5="NEW SCHEME",AA5,"")</f>
        <v/>
      </c>
      <c r="AD5" s="132" t="str">
        <f>IF(P5="OLD SCHEME",Z5,"")</f>
        <v/>
      </c>
      <c r="AE5" s="132" t="str">
        <f>CONCATENATE(AC5,AD5)</f>
        <v/>
      </c>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row>
    <row r="6" spans="1:69" ht="18.75" x14ac:dyDescent="0.3">
      <c r="A6" s="48" t="s">
        <v>16</v>
      </c>
      <c r="B6" s="637" t="s">
        <v>8</v>
      </c>
      <c r="C6" s="638"/>
      <c r="D6" s="638"/>
      <c r="E6" s="638"/>
      <c r="F6" s="638"/>
      <c r="G6" s="638"/>
      <c r="H6" s="638"/>
      <c r="I6" s="638"/>
      <c r="J6" s="100"/>
      <c r="K6" s="100"/>
      <c r="L6" s="43"/>
      <c r="M6" s="242">
        <f t="shared" ref="M6:M45" si="1">IF(AE6="",AB6,AE6)</f>
        <v>0</v>
      </c>
      <c r="N6" s="29"/>
      <c r="O6" s="29"/>
      <c r="P6" s="29"/>
      <c r="Q6" s="29"/>
      <c r="R6" s="29"/>
      <c r="S6" s="29"/>
      <c r="T6" s="29"/>
      <c r="U6" s="29"/>
      <c r="V6" s="29"/>
      <c r="W6" s="29"/>
      <c r="X6" s="29"/>
      <c r="Y6" s="132" t="s">
        <v>8</v>
      </c>
      <c r="Z6" s="186">
        <f>DATA!P29</f>
        <v>0</v>
      </c>
      <c r="AA6" s="186">
        <f t="shared" si="0"/>
        <v>0</v>
      </c>
      <c r="AB6" s="186">
        <f t="shared" si="0"/>
        <v>0</v>
      </c>
      <c r="AC6" s="132" t="str">
        <f>IF(P5="NEW SCHEME",AA6,"")</f>
        <v/>
      </c>
      <c r="AD6" s="132" t="str">
        <f>IF(P5="OLD SCHEME",Z6,"")</f>
        <v/>
      </c>
      <c r="AE6" s="132" t="str">
        <f t="shared" ref="AE6:AE48" si="2">CONCATENATE(AC6,AD6)</f>
        <v/>
      </c>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row>
    <row r="7" spans="1:69" ht="18.75" x14ac:dyDescent="0.3">
      <c r="A7" s="48" t="s">
        <v>17</v>
      </c>
      <c r="B7" s="637" t="s">
        <v>18</v>
      </c>
      <c r="C7" s="638"/>
      <c r="D7" s="638"/>
      <c r="E7" s="638"/>
      <c r="F7" s="638"/>
      <c r="G7" s="638"/>
      <c r="H7" s="638"/>
      <c r="I7" s="638"/>
      <c r="J7" s="100"/>
      <c r="K7" s="100"/>
      <c r="L7" s="43"/>
      <c r="M7" s="242">
        <f t="shared" si="1"/>
        <v>0</v>
      </c>
      <c r="N7" s="29"/>
      <c r="O7" s="29"/>
      <c r="P7" s="29"/>
      <c r="Q7" s="29"/>
      <c r="R7" s="29"/>
      <c r="S7" s="29"/>
      <c r="T7" s="29"/>
      <c r="U7" s="29"/>
      <c r="V7" s="29"/>
      <c r="W7" s="29"/>
      <c r="X7" s="29"/>
      <c r="Y7" s="132" t="s">
        <v>735</v>
      </c>
      <c r="Z7" s="186">
        <f>DATA!P30</f>
        <v>0</v>
      </c>
      <c r="AA7" s="186">
        <f t="shared" si="0"/>
        <v>0</v>
      </c>
      <c r="AB7" s="186">
        <f t="shared" si="0"/>
        <v>0</v>
      </c>
      <c r="AC7" s="132" t="str">
        <f>IF(P5="NEW SCHEME",AA7,"")</f>
        <v/>
      </c>
      <c r="AD7" s="132" t="str">
        <f>IF(P5="OLD SCHEME",Z7,"")</f>
        <v/>
      </c>
      <c r="AE7" s="132" t="str">
        <f t="shared" si="2"/>
        <v/>
      </c>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69" ht="18.75" x14ac:dyDescent="0.3">
      <c r="A8" s="48" t="s">
        <v>19</v>
      </c>
      <c r="B8" s="637" t="s">
        <v>247</v>
      </c>
      <c r="C8" s="638"/>
      <c r="D8" s="638"/>
      <c r="E8" s="638"/>
      <c r="F8" s="638"/>
      <c r="G8" s="638"/>
      <c r="H8" s="638"/>
      <c r="I8" s="638"/>
      <c r="J8" s="638"/>
      <c r="K8" s="638"/>
      <c r="L8" s="43"/>
      <c r="M8" s="242">
        <f t="shared" si="1"/>
        <v>0</v>
      </c>
      <c r="N8" s="29"/>
      <c r="O8" s="29"/>
      <c r="P8" s="29"/>
      <c r="Q8" s="29"/>
      <c r="R8" s="29"/>
      <c r="S8" s="29"/>
      <c r="T8" s="29"/>
      <c r="U8" s="29"/>
      <c r="V8" s="29"/>
      <c r="W8" s="29"/>
      <c r="X8" s="29"/>
      <c r="Y8" s="132" t="s">
        <v>736</v>
      </c>
      <c r="Z8" s="186">
        <f>DATA!P31</f>
        <v>0</v>
      </c>
      <c r="AA8" s="186">
        <f t="shared" si="0"/>
        <v>0</v>
      </c>
      <c r="AB8" s="186">
        <f t="shared" si="0"/>
        <v>0</v>
      </c>
      <c r="AC8" s="132" t="str">
        <f>IF(P5="NEW SCHEME",AA8,"")</f>
        <v/>
      </c>
      <c r="AD8" s="132" t="str">
        <f>IF(P5="OLD SCHEME",Z8,"")</f>
        <v/>
      </c>
      <c r="AE8" s="132" t="str">
        <f t="shared" si="2"/>
        <v/>
      </c>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row>
    <row r="9" spans="1:69" ht="18.75" x14ac:dyDescent="0.3">
      <c r="A9" s="49" t="s">
        <v>71</v>
      </c>
      <c r="B9" s="108" t="s">
        <v>463</v>
      </c>
      <c r="C9" s="55"/>
      <c r="D9" s="55"/>
      <c r="E9" s="55"/>
      <c r="F9" s="55"/>
      <c r="G9" s="55"/>
      <c r="H9" s="55"/>
      <c r="I9" s="55"/>
      <c r="J9" s="55"/>
      <c r="K9" s="55"/>
      <c r="L9" s="50"/>
      <c r="M9" s="242">
        <f t="shared" si="1"/>
        <v>0</v>
      </c>
      <c r="N9" s="29"/>
      <c r="O9" s="29"/>
      <c r="P9" s="29"/>
      <c r="Q9" s="29"/>
      <c r="R9" s="29"/>
      <c r="S9" s="29"/>
      <c r="T9" s="29"/>
      <c r="U9" s="29"/>
      <c r="V9" s="29"/>
      <c r="W9" s="29"/>
      <c r="X9" s="29"/>
      <c r="Y9" s="138" t="s">
        <v>3</v>
      </c>
      <c r="Z9" s="187">
        <f>SUM(Z5:Z8)</f>
        <v>0</v>
      </c>
      <c r="AA9" s="187">
        <f t="shared" si="0"/>
        <v>0</v>
      </c>
      <c r="AB9" s="186">
        <f t="shared" si="0"/>
        <v>0</v>
      </c>
      <c r="AC9" s="132" t="str">
        <f>IF($P$5="NEW SCHEME",AA9,"")</f>
        <v/>
      </c>
      <c r="AD9" s="132" t="str">
        <f>IF(P5="OLD SCHEME",Z9,"")</f>
        <v/>
      </c>
      <c r="AE9" s="132" t="str">
        <f t="shared" si="2"/>
        <v/>
      </c>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row>
    <row r="10" spans="1:69" ht="18.75" x14ac:dyDescent="0.3">
      <c r="A10" s="51" t="s">
        <v>14</v>
      </c>
      <c r="B10" s="647" t="s">
        <v>485</v>
      </c>
      <c r="C10" s="648"/>
      <c r="D10" s="648"/>
      <c r="E10" s="648"/>
      <c r="F10" s="648"/>
      <c r="G10" s="648"/>
      <c r="H10" s="648"/>
      <c r="I10" s="648"/>
      <c r="J10" s="648"/>
      <c r="K10" s="648"/>
      <c r="L10" s="649"/>
      <c r="M10" s="242">
        <f t="shared" si="1"/>
        <v>0</v>
      </c>
      <c r="N10" s="29"/>
      <c r="O10" s="29"/>
      <c r="P10" s="29"/>
      <c r="Q10" s="29"/>
      <c r="R10" s="29"/>
      <c r="S10" s="29"/>
      <c r="T10" s="29"/>
      <c r="U10" s="29"/>
      <c r="V10" s="29"/>
      <c r="W10" s="29"/>
      <c r="X10" s="29"/>
      <c r="Y10" s="132" t="s">
        <v>2</v>
      </c>
      <c r="Z10" s="186">
        <f>DATA!H34</f>
        <v>0</v>
      </c>
      <c r="AA10" s="132"/>
      <c r="AB10" s="132">
        <f>IF(AA45&lt;Z45,"",Z10)</f>
        <v>0</v>
      </c>
      <c r="AC10" s="132" t="str">
        <f t="shared" ref="AC10:AC45" si="3">IF($P$5="NEW SCHEME",AA10,"")</f>
        <v/>
      </c>
      <c r="AD10" s="132" t="str">
        <f>IF(P5="OLD SCHEME",Z10,"")</f>
        <v/>
      </c>
      <c r="AE10" s="132" t="str">
        <f t="shared" si="2"/>
        <v/>
      </c>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row>
    <row r="11" spans="1:69" ht="18.75" x14ac:dyDescent="0.3">
      <c r="A11" s="52" t="s">
        <v>21</v>
      </c>
      <c r="B11" s="650" t="str">
        <f>IF(DATA!C35="","Allowances exempted",DATA!C35)</f>
        <v>Allowances exempted</v>
      </c>
      <c r="C11" s="651"/>
      <c r="D11" s="651"/>
      <c r="E11" s="651"/>
      <c r="F11" s="651"/>
      <c r="G11" s="651"/>
      <c r="H11" s="651"/>
      <c r="I11" s="651"/>
      <c r="J11" s="651"/>
      <c r="K11" s="651"/>
      <c r="L11" s="709"/>
      <c r="M11" s="242">
        <f t="shared" si="1"/>
        <v>0</v>
      </c>
      <c r="N11" s="29"/>
      <c r="O11" s="29"/>
      <c r="P11" s="29"/>
      <c r="Q11" s="29"/>
      <c r="R11" s="29"/>
      <c r="S11" s="29"/>
      <c r="T11" s="29"/>
      <c r="U11" s="29"/>
      <c r="V11" s="29"/>
      <c r="W11" s="29"/>
      <c r="X11" s="29"/>
      <c r="Y11" s="132" t="s">
        <v>737</v>
      </c>
      <c r="Z11" s="186">
        <f>DATA!P35</f>
        <v>0</v>
      </c>
      <c r="AA11" s="132"/>
      <c r="AB11" s="132">
        <f>IF(AA45&lt;Z45,"",Z11)</f>
        <v>0</v>
      </c>
      <c r="AC11" s="132" t="str">
        <f t="shared" si="3"/>
        <v/>
      </c>
      <c r="AD11" s="132" t="str">
        <f>IF(P5="OLD SCHEME",Z11,"")</f>
        <v/>
      </c>
      <c r="AE11" s="132" t="str">
        <f t="shared" si="2"/>
        <v/>
      </c>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1:69" ht="18.75" x14ac:dyDescent="0.3">
      <c r="A12" s="52" t="s">
        <v>23</v>
      </c>
      <c r="B12" s="637" t="s">
        <v>464</v>
      </c>
      <c r="C12" s="638"/>
      <c r="D12" s="638"/>
      <c r="E12" s="638"/>
      <c r="F12" s="638"/>
      <c r="G12" s="638"/>
      <c r="H12" s="638"/>
      <c r="I12" s="638"/>
      <c r="J12" s="638"/>
      <c r="K12" s="638"/>
      <c r="L12" s="43"/>
      <c r="M12" s="242">
        <f t="shared" si="1"/>
        <v>0</v>
      </c>
      <c r="N12" s="29"/>
      <c r="O12" s="29"/>
      <c r="P12" s="29"/>
      <c r="Q12" s="29"/>
      <c r="R12" s="29"/>
      <c r="S12" s="29"/>
      <c r="T12" s="29"/>
      <c r="U12" s="29"/>
      <c r="V12" s="29"/>
      <c r="W12" s="29"/>
      <c r="X12" s="29"/>
      <c r="Y12" s="132" t="s">
        <v>464</v>
      </c>
      <c r="Z12" s="186">
        <f>DATA!P36</f>
        <v>0</v>
      </c>
      <c r="AA12" s="132"/>
      <c r="AB12" s="132">
        <f>IF(AA45&lt;Z45,"",Z12)</f>
        <v>0</v>
      </c>
      <c r="AC12" s="132" t="str">
        <f t="shared" si="3"/>
        <v/>
      </c>
      <c r="AD12" s="132" t="str">
        <f>IF(P5="OLD SCHEME",Z12,"")</f>
        <v/>
      </c>
      <c r="AE12" s="132" t="str">
        <f t="shared" si="2"/>
        <v/>
      </c>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row>
    <row r="13" spans="1:69" ht="18.75" x14ac:dyDescent="0.3">
      <c r="A13" s="52" t="s">
        <v>25</v>
      </c>
      <c r="B13" s="637" t="s">
        <v>701</v>
      </c>
      <c r="C13" s="638"/>
      <c r="D13" s="638"/>
      <c r="E13" s="638"/>
      <c r="F13" s="638"/>
      <c r="G13" s="638"/>
      <c r="H13" s="638"/>
      <c r="I13" s="638"/>
      <c r="J13" s="638"/>
      <c r="K13" s="638"/>
      <c r="L13" s="43"/>
      <c r="M13" s="242">
        <f t="shared" si="1"/>
        <v>0</v>
      </c>
      <c r="N13" s="29"/>
      <c r="O13" s="29"/>
      <c r="P13" s="29"/>
      <c r="Q13" s="29"/>
      <c r="R13" s="29"/>
      <c r="S13" s="29"/>
      <c r="T13" s="29"/>
      <c r="U13" s="29"/>
      <c r="V13" s="29"/>
      <c r="W13" s="29"/>
      <c r="X13" s="29"/>
      <c r="Y13" s="132" t="s">
        <v>701</v>
      </c>
      <c r="Z13" s="132">
        <f>DATA!W51</f>
        <v>0</v>
      </c>
      <c r="AA13" s="132">
        <f>DATA!W51</f>
        <v>0</v>
      </c>
      <c r="AB13" s="132">
        <f>AA13</f>
        <v>0</v>
      </c>
      <c r="AC13" s="132" t="str">
        <f t="shared" si="3"/>
        <v/>
      </c>
      <c r="AD13" s="132" t="str">
        <f>IF(P5="OLD SCHEME",Z13,"")</f>
        <v/>
      </c>
      <c r="AE13" s="132" t="str">
        <f t="shared" si="2"/>
        <v/>
      </c>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row>
    <row r="14" spans="1:69" ht="18.75" x14ac:dyDescent="0.3">
      <c r="A14" s="53" t="s">
        <v>26</v>
      </c>
      <c r="B14" s="641" t="s">
        <v>53</v>
      </c>
      <c r="C14" s="642"/>
      <c r="D14" s="642"/>
      <c r="E14" s="642"/>
      <c r="F14" s="642"/>
      <c r="G14" s="642"/>
      <c r="H14" s="642"/>
      <c r="I14" s="642"/>
      <c r="J14" s="642"/>
      <c r="K14" s="642"/>
      <c r="L14" s="50"/>
      <c r="M14" s="242">
        <f t="shared" si="1"/>
        <v>0</v>
      </c>
      <c r="N14" s="29"/>
      <c r="O14" s="29"/>
      <c r="P14" s="29"/>
      <c r="Q14" s="29"/>
      <c r="R14" s="29"/>
      <c r="S14" s="29"/>
      <c r="T14" s="29"/>
      <c r="U14" s="29"/>
      <c r="V14" s="29"/>
      <c r="W14" s="29"/>
      <c r="X14" s="29"/>
      <c r="Y14" s="138" t="s">
        <v>738</v>
      </c>
      <c r="Z14" s="186">
        <f>Z9-Z10-Z11-Z12-Z13</f>
        <v>0</v>
      </c>
      <c r="AA14" s="186">
        <f>AA9-AA13</f>
        <v>0</v>
      </c>
      <c r="AB14" s="132">
        <f>IF(AA45&lt;Z45,AA14,Z14)</f>
        <v>0</v>
      </c>
      <c r="AC14" s="132" t="str">
        <f t="shared" si="3"/>
        <v/>
      </c>
      <c r="AD14" s="132" t="str">
        <f>IF(P5="OLD SCHEME",Z14,"")</f>
        <v/>
      </c>
      <c r="AE14" s="132" t="str">
        <f t="shared" si="2"/>
        <v/>
      </c>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row>
    <row r="15" spans="1:69" ht="18.75" x14ac:dyDescent="0.3">
      <c r="A15" s="54" t="s">
        <v>356</v>
      </c>
      <c r="B15" s="643" t="s">
        <v>702</v>
      </c>
      <c r="C15" s="644"/>
      <c r="D15" s="644"/>
      <c r="E15" s="644"/>
      <c r="F15" s="644"/>
      <c r="G15" s="644"/>
      <c r="H15" s="644"/>
      <c r="I15" s="644"/>
      <c r="J15" s="644"/>
      <c r="K15" s="644"/>
      <c r="L15" s="102"/>
      <c r="M15" s="242">
        <f t="shared" si="1"/>
        <v>0</v>
      </c>
      <c r="N15" s="29"/>
      <c r="O15" s="29"/>
      <c r="P15" s="29"/>
      <c r="Q15" s="29"/>
      <c r="R15" s="29"/>
      <c r="S15" s="29"/>
      <c r="T15" s="29"/>
      <c r="U15" s="29"/>
      <c r="V15" s="29"/>
      <c r="W15" s="29"/>
      <c r="X15" s="29"/>
      <c r="Y15" s="132" t="s">
        <v>739</v>
      </c>
      <c r="Z15" s="186">
        <f>DATA!P37</f>
        <v>0</v>
      </c>
      <c r="AA15" s="132"/>
      <c r="AB15" s="132">
        <f>IF(AA45&lt;Z45,"",Z15)</f>
        <v>0</v>
      </c>
      <c r="AC15" s="132" t="str">
        <f t="shared" si="3"/>
        <v/>
      </c>
      <c r="AD15" s="132" t="str">
        <f>IF(P5="OLD SCHEME",Z15,"")</f>
        <v/>
      </c>
      <c r="AE15" s="132" t="str">
        <f t="shared" si="2"/>
        <v/>
      </c>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row>
    <row r="16" spans="1:69" ht="18.75" x14ac:dyDescent="0.3">
      <c r="A16" s="57"/>
      <c r="B16" s="637" t="str">
        <f>IF(DATA!F32="","Add Any other Income",DATA!F32)</f>
        <v>Add Any other Income</v>
      </c>
      <c r="C16" s="638"/>
      <c r="D16" s="638"/>
      <c r="E16" s="638"/>
      <c r="F16" s="638"/>
      <c r="G16" s="638"/>
      <c r="H16" s="638"/>
      <c r="I16" s="638"/>
      <c r="J16" s="638"/>
      <c r="K16" s="638"/>
      <c r="L16" s="681"/>
      <c r="M16" s="242">
        <f t="shared" si="1"/>
        <v>0</v>
      </c>
      <c r="N16" s="29"/>
      <c r="O16" s="29"/>
      <c r="P16" s="29"/>
      <c r="Q16" s="29"/>
      <c r="R16" s="29"/>
      <c r="S16" s="29"/>
      <c r="T16" s="29"/>
      <c r="U16" s="29"/>
      <c r="V16" s="29"/>
      <c r="W16" s="29"/>
      <c r="X16" s="29"/>
      <c r="Y16" s="132" t="s">
        <v>740</v>
      </c>
      <c r="Z16" s="186">
        <f>DATA!P32</f>
        <v>0</v>
      </c>
      <c r="AA16" s="186">
        <f>Z16</f>
        <v>0</v>
      </c>
      <c r="AB16" s="186">
        <f>Z16</f>
        <v>0</v>
      </c>
      <c r="AC16" s="132" t="str">
        <f t="shared" si="3"/>
        <v/>
      </c>
      <c r="AD16" s="132" t="str">
        <f>IF(P5="OLD SCHEME",Z16,"")</f>
        <v/>
      </c>
      <c r="AE16" s="132" t="str">
        <f t="shared" si="2"/>
        <v/>
      </c>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row>
    <row r="17" spans="1:69" ht="18.75" x14ac:dyDescent="0.3">
      <c r="A17" s="53" t="s">
        <v>27</v>
      </c>
      <c r="B17" s="641" t="s">
        <v>213</v>
      </c>
      <c r="C17" s="642"/>
      <c r="D17" s="642"/>
      <c r="E17" s="642"/>
      <c r="F17" s="642"/>
      <c r="G17" s="642"/>
      <c r="H17" s="642"/>
      <c r="I17" s="642"/>
      <c r="J17" s="642"/>
      <c r="K17" s="642"/>
      <c r="L17" s="50"/>
      <c r="M17" s="242">
        <f t="shared" si="1"/>
        <v>0</v>
      </c>
      <c r="N17" s="29"/>
      <c r="O17" s="29"/>
      <c r="P17" s="29"/>
      <c r="Q17" s="29"/>
      <c r="R17" s="29"/>
      <c r="S17" s="29"/>
      <c r="T17" s="29"/>
      <c r="U17" s="29"/>
      <c r="V17" s="29"/>
      <c r="W17" s="29"/>
      <c r="X17" s="29"/>
      <c r="Y17" s="138" t="s">
        <v>299</v>
      </c>
      <c r="Z17" s="186">
        <f>Z14-Z15+Z16</f>
        <v>0</v>
      </c>
      <c r="AA17" s="186">
        <f>AA9+AA16-AA13</f>
        <v>0</v>
      </c>
      <c r="AB17" s="132">
        <f>IF($AA$45&lt;$Z$45,AA17,Z17)</f>
        <v>0</v>
      </c>
      <c r="AC17" s="132" t="str">
        <f t="shared" si="3"/>
        <v/>
      </c>
      <c r="AD17" s="132" t="str">
        <f>IF(P5="OLD SCHEME",Z17,"")</f>
        <v/>
      </c>
      <c r="AE17" s="132" t="str">
        <f t="shared" si="2"/>
        <v/>
      </c>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18.75" x14ac:dyDescent="0.3">
      <c r="A18" s="54" t="s">
        <v>28</v>
      </c>
      <c r="B18" s="643" t="s">
        <v>69</v>
      </c>
      <c r="C18" s="644"/>
      <c r="D18" s="644"/>
      <c r="E18" s="644"/>
      <c r="F18" s="644"/>
      <c r="G18" s="644"/>
      <c r="H18" s="644"/>
      <c r="I18" s="644"/>
      <c r="J18" s="644"/>
      <c r="K18" s="644"/>
      <c r="L18" s="102"/>
      <c r="M18" s="242"/>
      <c r="N18" s="29"/>
      <c r="O18" s="29"/>
      <c r="P18" s="29"/>
      <c r="Q18" s="29"/>
      <c r="R18" s="29"/>
      <c r="S18" s="29"/>
      <c r="T18" s="29"/>
      <c r="U18" s="29"/>
      <c r="V18" s="29"/>
      <c r="W18" s="29"/>
      <c r="X18" s="29"/>
      <c r="Y18" s="132" t="s">
        <v>741</v>
      </c>
      <c r="Z18" s="132"/>
      <c r="AA18" s="132"/>
      <c r="AB18" s="132"/>
      <c r="AC18" s="132" t="str">
        <f t="shared" si="3"/>
        <v/>
      </c>
      <c r="AD18" s="132" t="str">
        <f>IF(P5="OLD SCHEME",Z18,"")</f>
        <v/>
      </c>
      <c r="AE18" s="132" t="str">
        <f t="shared" si="2"/>
        <v/>
      </c>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row>
    <row r="19" spans="1:69" ht="18.75" x14ac:dyDescent="0.3">
      <c r="A19" s="48" t="s">
        <v>24</v>
      </c>
      <c r="B19" s="637" t="s">
        <v>218</v>
      </c>
      <c r="C19" s="638"/>
      <c r="D19" s="638"/>
      <c r="E19" s="638"/>
      <c r="F19" s="638"/>
      <c r="G19" s="638"/>
      <c r="H19" s="638"/>
      <c r="I19" s="638"/>
      <c r="J19" s="638"/>
      <c r="K19" s="638"/>
      <c r="L19" s="43"/>
      <c r="M19" s="242">
        <f t="shared" si="1"/>
        <v>0</v>
      </c>
      <c r="N19" s="29"/>
      <c r="O19" s="29"/>
      <c r="P19" s="29"/>
      <c r="Q19" s="29"/>
      <c r="R19" s="29"/>
      <c r="S19" s="29"/>
      <c r="T19" s="29"/>
      <c r="U19" s="29"/>
      <c r="V19" s="29"/>
      <c r="W19" s="29"/>
      <c r="X19" s="29"/>
      <c r="Y19" s="132" t="s">
        <v>4</v>
      </c>
      <c r="Z19" s="186">
        <f>DATA!J23+DATA!J24+DATA!J25+DATA!J26</f>
        <v>0</v>
      </c>
      <c r="AA19" s="132"/>
      <c r="AB19" s="132">
        <f>IF(AA45&lt;Z45,"",Z19)</f>
        <v>0</v>
      </c>
      <c r="AC19" s="132" t="str">
        <f t="shared" si="3"/>
        <v/>
      </c>
      <c r="AD19" s="132" t="str">
        <f>IF(P5="OLD SCHEME",Z19,"")</f>
        <v/>
      </c>
      <c r="AE19" s="132" t="str">
        <f t="shared" si="2"/>
        <v/>
      </c>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row>
    <row r="20" spans="1:69" ht="18.75" x14ac:dyDescent="0.3">
      <c r="A20" s="48" t="s">
        <v>16</v>
      </c>
      <c r="B20" s="639" t="s">
        <v>5</v>
      </c>
      <c r="C20" s="640"/>
      <c r="D20" s="640"/>
      <c r="E20" s="640"/>
      <c r="F20" s="640"/>
      <c r="G20" s="640"/>
      <c r="H20" s="640"/>
      <c r="I20" s="640"/>
      <c r="J20" s="640"/>
      <c r="K20" s="640"/>
      <c r="L20" s="43"/>
      <c r="M20" s="242">
        <f t="shared" si="1"/>
        <v>0</v>
      </c>
      <c r="N20" s="29"/>
      <c r="O20" s="29"/>
      <c r="P20" s="29"/>
      <c r="Q20" s="29"/>
      <c r="R20" s="29"/>
      <c r="S20" s="29"/>
      <c r="T20" s="29"/>
      <c r="U20" s="29"/>
      <c r="V20" s="29"/>
      <c r="W20" s="29"/>
      <c r="X20" s="29"/>
      <c r="Y20" s="132" t="s">
        <v>5</v>
      </c>
      <c r="Z20" s="186">
        <f>DATA!K23</f>
        <v>0</v>
      </c>
      <c r="AA20" s="132"/>
      <c r="AB20" s="132">
        <f t="shared" ref="AB20:AB31" si="4">IF($AA$45&lt;$Z$45,"",Z20)</f>
        <v>0</v>
      </c>
      <c r="AC20" s="132" t="str">
        <f t="shared" si="3"/>
        <v/>
      </c>
      <c r="AD20" s="132" t="str">
        <f>IF(P5="OLD SCHEME",Z20,"")</f>
        <v/>
      </c>
      <c r="AE20" s="132" t="str">
        <f t="shared" si="2"/>
        <v/>
      </c>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row>
    <row r="21" spans="1:69" ht="18.75" x14ac:dyDescent="0.3">
      <c r="A21" s="48" t="s">
        <v>46</v>
      </c>
      <c r="B21" s="637" t="s">
        <v>6</v>
      </c>
      <c r="C21" s="638"/>
      <c r="D21" s="638"/>
      <c r="E21" s="638"/>
      <c r="F21" s="638"/>
      <c r="G21" s="638"/>
      <c r="H21" s="638"/>
      <c r="I21" s="638"/>
      <c r="J21" s="638"/>
      <c r="K21" s="638"/>
      <c r="L21" s="43"/>
      <c r="M21" s="242">
        <f t="shared" si="1"/>
        <v>0</v>
      </c>
      <c r="N21" s="29"/>
      <c r="O21" s="29"/>
      <c r="P21" s="29"/>
      <c r="Q21" s="29"/>
      <c r="R21" s="29"/>
      <c r="S21" s="29"/>
      <c r="T21" s="29"/>
      <c r="U21" s="29"/>
      <c r="V21" s="29"/>
      <c r="W21" s="29"/>
      <c r="X21" s="29"/>
      <c r="Y21" s="132" t="s">
        <v>6</v>
      </c>
      <c r="Z21" s="186">
        <f>DATA!L23</f>
        <v>0</v>
      </c>
      <c r="AA21" s="132"/>
      <c r="AB21" s="132">
        <f t="shared" si="4"/>
        <v>0</v>
      </c>
      <c r="AC21" s="132" t="str">
        <f t="shared" si="3"/>
        <v/>
      </c>
      <c r="AD21" s="132" t="str">
        <f>IF(P5="OLD SCHEME",Z21,"")</f>
        <v/>
      </c>
      <c r="AE21" s="132" t="str">
        <f t="shared" si="2"/>
        <v/>
      </c>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row>
    <row r="22" spans="1:69" ht="18.75" x14ac:dyDescent="0.3">
      <c r="A22" s="48" t="s">
        <v>19</v>
      </c>
      <c r="B22" s="637"/>
      <c r="C22" s="638"/>
      <c r="D22" s="638"/>
      <c r="E22" s="638"/>
      <c r="F22" s="638"/>
      <c r="G22" s="638"/>
      <c r="H22" s="638"/>
      <c r="I22" s="638"/>
      <c r="J22" s="638"/>
      <c r="K22" s="638"/>
      <c r="L22" s="43"/>
      <c r="M22" s="242">
        <v>0</v>
      </c>
      <c r="N22" s="29"/>
      <c r="O22" s="29"/>
      <c r="P22" s="29"/>
      <c r="Q22" s="29"/>
      <c r="R22" s="29"/>
      <c r="S22" s="29"/>
      <c r="T22" s="29"/>
      <c r="U22" s="29"/>
      <c r="V22" s="29"/>
      <c r="W22" s="29"/>
      <c r="X22" s="29"/>
      <c r="Y22" s="132"/>
      <c r="Z22" s="186">
        <f>DATA!M23</f>
        <v>0</v>
      </c>
      <c r="AA22" s="132"/>
      <c r="AB22" s="132">
        <f t="shared" si="4"/>
        <v>0</v>
      </c>
      <c r="AC22" s="132" t="str">
        <f t="shared" si="3"/>
        <v/>
      </c>
      <c r="AD22" s="132" t="str">
        <f>IF(P5="OLD SCHEME",Z22,"")</f>
        <v/>
      </c>
      <c r="AE22" s="132" t="str">
        <f t="shared" si="2"/>
        <v/>
      </c>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row>
    <row r="23" spans="1:69" ht="18.75" x14ac:dyDescent="0.3">
      <c r="A23" s="48" t="s">
        <v>20</v>
      </c>
      <c r="B23" s="637" t="str">
        <f>IF(DATA!N10=0,"",DATA!N10)</f>
        <v/>
      </c>
      <c r="C23" s="638"/>
      <c r="D23" s="638"/>
      <c r="E23" s="638"/>
      <c r="F23" s="638"/>
      <c r="G23" s="638"/>
      <c r="H23" s="638"/>
      <c r="I23" s="638"/>
      <c r="J23" s="638"/>
      <c r="K23" s="638"/>
      <c r="L23" s="43"/>
      <c r="M23" s="242">
        <f t="shared" si="1"/>
        <v>0</v>
      </c>
      <c r="N23" s="29"/>
      <c r="O23" s="29"/>
      <c r="P23" s="29"/>
      <c r="Q23" s="29"/>
      <c r="R23" s="29"/>
      <c r="S23" s="29"/>
      <c r="T23" s="29"/>
      <c r="U23" s="29"/>
      <c r="V23" s="29"/>
      <c r="W23" s="29"/>
      <c r="X23" s="29"/>
      <c r="Y23" s="132"/>
      <c r="Z23" s="186">
        <f>DATA!N23</f>
        <v>0</v>
      </c>
      <c r="AA23" s="132"/>
      <c r="AB23" s="132">
        <f t="shared" si="4"/>
        <v>0</v>
      </c>
      <c r="AC23" s="132" t="str">
        <f t="shared" si="3"/>
        <v/>
      </c>
      <c r="AD23" s="132" t="str">
        <f>IF(P5="OLD SCHEME",Z23,"")</f>
        <v/>
      </c>
      <c r="AE23" s="132" t="str">
        <f t="shared" si="2"/>
        <v/>
      </c>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row>
    <row r="24" spans="1:69" ht="18.75" x14ac:dyDescent="0.3">
      <c r="A24" s="48" t="s">
        <v>29</v>
      </c>
      <c r="B24" s="650" t="s">
        <v>219</v>
      </c>
      <c r="C24" s="651"/>
      <c r="D24" s="651"/>
      <c r="E24" s="651"/>
      <c r="F24" s="651"/>
      <c r="G24" s="651"/>
      <c r="H24" s="651"/>
      <c r="I24" s="651"/>
      <c r="J24" s="651"/>
      <c r="K24" s="651"/>
      <c r="L24" s="43"/>
      <c r="M24" s="242">
        <f t="shared" si="1"/>
        <v>0</v>
      </c>
      <c r="N24" s="29"/>
      <c r="O24" s="29"/>
      <c r="P24" s="29"/>
      <c r="Q24" s="29"/>
      <c r="R24" s="29"/>
      <c r="S24" s="29"/>
      <c r="T24" s="29"/>
      <c r="U24" s="29"/>
      <c r="V24" s="29"/>
      <c r="W24" s="29"/>
      <c r="X24" s="29"/>
      <c r="Y24" s="132" t="s">
        <v>7</v>
      </c>
      <c r="Z24" s="132">
        <f>DATA!X41</f>
        <v>0</v>
      </c>
      <c r="AA24" s="132"/>
      <c r="AB24" s="132">
        <f t="shared" si="4"/>
        <v>0</v>
      </c>
      <c r="AC24" s="132" t="str">
        <f t="shared" si="3"/>
        <v/>
      </c>
      <c r="AD24" s="132" t="str">
        <f>IF(P5="OLD SCHEME",Z24,"")</f>
        <v/>
      </c>
      <c r="AE24" s="132" t="str">
        <f t="shared" si="2"/>
        <v/>
      </c>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row>
    <row r="25" spans="1:69" ht="18.75" x14ac:dyDescent="0.3">
      <c r="A25" s="48" t="s">
        <v>71</v>
      </c>
      <c r="B25" s="637" t="s">
        <v>70</v>
      </c>
      <c r="C25" s="638"/>
      <c r="D25" s="638"/>
      <c r="E25" s="638"/>
      <c r="F25" s="638"/>
      <c r="G25" s="638"/>
      <c r="H25" s="638"/>
      <c r="I25" s="638"/>
      <c r="J25" s="638"/>
      <c r="K25" s="638"/>
      <c r="L25" s="43"/>
      <c r="M25" s="242">
        <f t="shared" si="1"/>
        <v>0</v>
      </c>
      <c r="N25" s="29"/>
      <c r="O25" s="29"/>
      <c r="P25" s="29"/>
      <c r="Q25" s="29"/>
      <c r="R25" s="29"/>
      <c r="S25" s="29"/>
      <c r="T25" s="29"/>
      <c r="U25" s="29"/>
      <c r="V25" s="29"/>
      <c r="W25" s="29"/>
      <c r="X25" s="29"/>
      <c r="Y25" s="132" t="s">
        <v>742</v>
      </c>
      <c r="Z25" s="186">
        <f>DATA!P39</f>
        <v>0</v>
      </c>
      <c r="AA25" s="132"/>
      <c r="AB25" s="132">
        <f t="shared" si="4"/>
        <v>0</v>
      </c>
      <c r="AC25" s="132" t="str">
        <f t="shared" si="3"/>
        <v/>
      </c>
      <c r="AD25" s="132" t="str">
        <f>IF(P5="OLD SCHEME",Z25,"")</f>
        <v/>
      </c>
      <c r="AE25" s="132" t="str">
        <f t="shared" si="2"/>
        <v/>
      </c>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row>
    <row r="26" spans="1:69" ht="18.75" x14ac:dyDescent="0.3">
      <c r="A26" s="48" t="s">
        <v>31</v>
      </c>
      <c r="B26" s="637" t="s">
        <v>72</v>
      </c>
      <c r="C26" s="638"/>
      <c r="D26" s="638"/>
      <c r="E26" s="638"/>
      <c r="F26" s="638"/>
      <c r="G26" s="638"/>
      <c r="H26" s="638"/>
      <c r="I26" s="638"/>
      <c r="J26" s="638"/>
      <c r="K26" s="100"/>
      <c r="L26" s="43"/>
      <c r="M26" s="242">
        <f t="shared" si="1"/>
        <v>0</v>
      </c>
      <c r="N26" s="29"/>
      <c r="O26" s="29"/>
      <c r="P26" s="29"/>
      <c r="Q26" s="29"/>
      <c r="R26" s="29"/>
      <c r="S26" s="29"/>
      <c r="T26" s="29"/>
      <c r="U26" s="29"/>
      <c r="V26" s="29"/>
      <c r="W26" s="29"/>
      <c r="X26" s="29"/>
      <c r="Y26" s="132" t="s">
        <v>743</v>
      </c>
      <c r="Z26" s="186">
        <f>DATA!P40</f>
        <v>0</v>
      </c>
      <c r="AA26" s="132"/>
      <c r="AB26" s="132">
        <f t="shared" si="4"/>
        <v>0</v>
      </c>
      <c r="AC26" s="132" t="str">
        <f t="shared" si="3"/>
        <v/>
      </c>
      <c r="AD26" s="132" t="str">
        <f>IF(P5="OLD SCHEME",Z26,"")</f>
        <v/>
      </c>
      <c r="AE26" s="132" t="str">
        <f t="shared" si="2"/>
        <v/>
      </c>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row>
    <row r="27" spans="1:69" ht="18.75" x14ac:dyDescent="0.3">
      <c r="A27" s="48" t="s">
        <v>32</v>
      </c>
      <c r="B27" s="637" t="str">
        <f>IF(DATA!P42="","",DATA!F42)</f>
        <v/>
      </c>
      <c r="C27" s="638"/>
      <c r="D27" s="638"/>
      <c r="E27" s="638"/>
      <c r="F27" s="638"/>
      <c r="G27" s="638"/>
      <c r="H27" s="638"/>
      <c r="I27" s="638"/>
      <c r="J27" s="638"/>
      <c r="K27" s="100"/>
      <c r="L27" s="43"/>
      <c r="M27" s="242">
        <f t="shared" si="1"/>
        <v>0</v>
      </c>
      <c r="N27" s="29"/>
      <c r="O27" s="29"/>
      <c r="P27" s="29"/>
      <c r="Q27" s="29"/>
      <c r="R27" s="29"/>
      <c r="S27" s="29"/>
      <c r="T27" s="29"/>
      <c r="U27" s="29"/>
      <c r="V27" s="29"/>
      <c r="W27" s="29"/>
      <c r="X27" s="29"/>
      <c r="Y27" s="132"/>
      <c r="Z27" s="186">
        <f>DATA!P42</f>
        <v>0</v>
      </c>
      <c r="AA27" s="132"/>
      <c r="AB27" s="132">
        <f t="shared" si="4"/>
        <v>0</v>
      </c>
      <c r="AC27" s="132" t="str">
        <f t="shared" si="3"/>
        <v/>
      </c>
      <c r="AD27" s="132" t="str">
        <f>IF(P5="OLD SCHEME",Z27,"")</f>
        <v/>
      </c>
      <c r="AE27" s="132" t="str">
        <f t="shared" si="2"/>
        <v/>
      </c>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row>
    <row r="28" spans="1:69" ht="18.75" x14ac:dyDescent="0.3">
      <c r="A28" s="48" t="s">
        <v>239</v>
      </c>
      <c r="B28" s="637" t="str">
        <f>IF(DATA!P43="","",DATA!F43)</f>
        <v/>
      </c>
      <c r="C28" s="638"/>
      <c r="D28" s="638"/>
      <c r="E28" s="638"/>
      <c r="F28" s="638"/>
      <c r="G28" s="638"/>
      <c r="H28" s="638"/>
      <c r="I28" s="638"/>
      <c r="J28" s="638"/>
      <c r="K28" s="100"/>
      <c r="L28" s="43"/>
      <c r="M28" s="242">
        <f t="shared" si="1"/>
        <v>0</v>
      </c>
      <c r="N28" s="29"/>
      <c r="O28" s="29"/>
      <c r="P28" s="29"/>
      <c r="Q28" s="29"/>
      <c r="R28" s="29"/>
      <c r="S28" s="29"/>
      <c r="T28" s="29"/>
      <c r="U28" s="29"/>
      <c r="V28" s="29"/>
      <c r="W28" s="29"/>
      <c r="X28" s="29"/>
      <c r="Y28" s="132"/>
      <c r="Z28" s="186">
        <f>DATA!P43</f>
        <v>0</v>
      </c>
      <c r="AA28" s="132"/>
      <c r="AB28" s="132">
        <f t="shared" si="4"/>
        <v>0</v>
      </c>
      <c r="AC28" s="132" t="str">
        <f t="shared" si="3"/>
        <v/>
      </c>
      <c r="AD28" s="132" t="str">
        <f>IF(P5="OLD SCHEME",Z28,"")</f>
        <v/>
      </c>
      <c r="AE28" s="132" t="str">
        <f t="shared" si="2"/>
        <v/>
      </c>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69" ht="18.75" x14ac:dyDescent="0.3">
      <c r="A29" s="48" t="s">
        <v>33</v>
      </c>
      <c r="B29" s="637" t="s">
        <v>492</v>
      </c>
      <c r="C29" s="638"/>
      <c r="D29" s="638"/>
      <c r="E29" s="638"/>
      <c r="F29" s="638"/>
      <c r="G29" s="638"/>
      <c r="H29" s="638"/>
      <c r="I29" s="638"/>
      <c r="J29" s="638"/>
      <c r="K29" s="638"/>
      <c r="L29" s="43"/>
      <c r="M29" s="242">
        <f t="shared" si="1"/>
        <v>0</v>
      </c>
      <c r="N29" s="29"/>
      <c r="O29" s="29"/>
      <c r="P29" s="29"/>
      <c r="Q29" s="29"/>
      <c r="R29" s="29"/>
      <c r="S29" s="29"/>
      <c r="T29" s="29"/>
      <c r="U29" s="29"/>
      <c r="V29" s="29"/>
      <c r="W29" s="29"/>
      <c r="X29" s="29"/>
      <c r="Y29" s="132" t="s">
        <v>744</v>
      </c>
      <c r="Z29" s="186">
        <f>DATA!AB36</f>
        <v>0</v>
      </c>
      <c r="AA29" s="132"/>
      <c r="AB29" s="132">
        <f t="shared" si="4"/>
        <v>0</v>
      </c>
      <c r="AC29" s="132" t="str">
        <f t="shared" si="3"/>
        <v/>
      </c>
      <c r="AD29" s="132" t="str">
        <f>IF(P5="OLD SCHEME",Z29,"")</f>
        <v/>
      </c>
      <c r="AE29" s="132" t="str">
        <f t="shared" si="2"/>
        <v/>
      </c>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row>
    <row r="30" spans="1:69" ht="18.75" x14ac:dyDescent="0.3">
      <c r="A30" s="49" t="s">
        <v>240</v>
      </c>
      <c r="B30" s="652" t="s">
        <v>466</v>
      </c>
      <c r="C30" s="653"/>
      <c r="D30" s="653"/>
      <c r="E30" s="653"/>
      <c r="F30" s="653"/>
      <c r="G30" s="653"/>
      <c r="H30" s="653"/>
      <c r="I30" s="653"/>
      <c r="J30" s="653"/>
      <c r="K30" s="100"/>
      <c r="L30" s="43"/>
      <c r="M30" s="242">
        <f t="shared" si="1"/>
        <v>0</v>
      </c>
      <c r="N30" s="29"/>
      <c r="O30" s="29"/>
      <c r="P30" s="29"/>
      <c r="Q30" s="29"/>
      <c r="R30" s="29"/>
      <c r="S30" s="29"/>
      <c r="T30" s="29"/>
      <c r="U30" s="29"/>
      <c r="V30" s="29"/>
      <c r="W30" s="29"/>
      <c r="X30" s="29"/>
      <c r="Y30" s="138" t="s">
        <v>58</v>
      </c>
      <c r="Z30" s="132">
        <f>DATA!AA43</f>
        <v>0</v>
      </c>
      <c r="AA30" s="132"/>
      <c r="AB30" s="132">
        <f t="shared" si="4"/>
        <v>0</v>
      </c>
      <c r="AC30" s="132" t="str">
        <f t="shared" si="3"/>
        <v/>
      </c>
      <c r="AD30" s="132" t="str">
        <f>IF(P5="OLD SCHEME",Z30,"")</f>
        <v/>
      </c>
      <c r="AE30" s="132" t="str">
        <f t="shared" si="2"/>
        <v/>
      </c>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row>
    <row r="31" spans="1:69" ht="18.75" x14ac:dyDescent="0.3">
      <c r="A31" s="52" t="s">
        <v>30</v>
      </c>
      <c r="B31" s="643" t="s">
        <v>491</v>
      </c>
      <c r="C31" s="644"/>
      <c r="D31" s="644"/>
      <c r="E31" s="644"/>
      <c r="F31" s="644"/>
      <c r="G31" s="644"/>
      <c r="H31" s="644"/>
      <c r="I31" s="644"/>
      <c r="J31" s="644"/>
      <c r="K31" s="644"/>
      <c r="L31" s="657"/>
      <c r="M31" s="242">
        <f t="shared" si="1"/>
        <v>0</v>
      </c>
      <c r="N31" s="29"/>
      <c r="O31" s="29"/>
      <c r="P31" s="29"/>
      <c r="Q31" s="29"/>
      <c r="R31" s="29"/>
      <c r="S31" s="29"/>
      <c r="T31" s="29"/>
      <c r="U31" s="29"/>
      <c r="V31" s="29"/>
      <c r="W31" s="29"/>
      <c r="X31" s="29"/>
      <c r="Y31" s="132" t="s">
        <v>745</v>
      </c>
      <c r="Z31" s="132">
        <f>DATA!AD36</f>
        <v>0</v>
      </c>
      <c r="AA31" s="132"/>
      <c r="AB31" s="132">
        <f t="shared" si="4"/>
        <v>0</v>
      </c>
      <c r="AC31" s="132" t="str">
        <f t="shared" si="3"/>
        <v/>
      </c>
      <c r="AD31" s="132" t="str">
        <f>IF(P5="OLD SCHEME",Z31,"")</f>
        <v/>
      </c>
      <c r="AE31" s="132" t="str">
        <f t="shared" si="2"/>
        <v/>
      </c>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row>
    <row r="32" spans="1:69" ht="18.75" x14ac:dyDescent="0.3">
      <c r="A32" s="52" t="s">
        <v>34</v>
      </c>
      <c r="B32" s="637" t="s">
        <v>73</v>
      </c>
      <c r="C32" s="638"/>
      <c r="D32" s="638"/>
      <c r="E32" s="638"/>
      <c r="F32" s="638"/>
      <c r="G32" s="638"/>
      <c r="H32" s="638"/>
      <c r="I32" s="638"/>
      <c r="J32" s="638"/>
      <c r="K32" s="100"/>
      <c r="L32" s="43"/>
      <c r="M32" s="242"/>
      <c r="N32" s="29"/>
      <c r="O32" s="29"/>
      <c r="P32" s="29"/>
      <c r="Q32" s="29"/>
      <c r="R32" s="29"/>
      <c r="S32" s="29"/>
      <c r="T32" s="29"/>
      <c r="U32" s="29"/>
      <c r="V32" s="29"/>
      <c r="W32" s="29"/>
      <c r="X32" s="29"/>
      <c r="Y32" s="132" t="s">
        <v>741</v>
      </c>
      <c r="Z32" s="132"/>
      <c r="AA32" s="132"/>
      <c r="AB32" s="132"/>
      <c r="AC32" s="132" t="str">
        <f t="shared" si="3"/>
        <v/>
      </c>
      <c r="AD32" s="132" t="str">
        <f>IF(P5="OLD SCHEME",Z32,"")</f>
        <v/>
      </c>
      <c r="AE32" s="132" t="str">
        <f t="shared" si="2"/>
        <v/>
      </c>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row>
    <row r="33" spans="1:69" ht="18.75" x14ac:dyDescent="0.3">
      <c r="A33" s="48" t="s">
        <v>24</v>
      </c>
      <c r="B33" s="637" t="s">
        <v>74</v>
      </c>
      <c r="C33" s="638"/>
      <c r="D33" s="638"/>
      <c r="E33" s="638"/>
      <c r="F33" s="638"/>
      <c r="G33" s="638"/>
      <c r="H33" s="638"/>
      <c r="I33" s="638"/>
      <c r="J33" s="638"/>
      <c r="K33" s="100"/>
      <c r="L33" s="43"/>
      <c r="M33" s="242">
        <f t="shared" si="1"/>
        <v>0</v>
      </c>
      <c r="N33" s="29"/>
      <c r="O33" s="29"/>
      <c r="P33" s="29"/>
      <c r="Q33" s="29"/>
      <c r="R33" s="29"/>
      <c r="S33" s="29"/>
      <c r="T33" s="29"/>
      <c r="U33" s="29"/>
      <c r="V33" s="29"/>
      <c r="W33" s="29"/>
      <c r="X33" s="29"/>
      <c r="Y33" s="132" t="s">
        <v>746</v>
      </c>
      <c r="Z33" s="186">
        <f>DATA!P47+DATA!M23</f>
        <v>0</v>
      </c>
      <c r="AA33" s="132"/>
      <c r="AB33" s="132">
        <f t="shared" ref="AB33:AB38" si="5">IF($AA$45&lt;$Z$45,"",Z33)</f>
        <v>0</v>
      </c>
      <c r="AC33" s="132" t="str">
        <f t="shared" si="3"/>
        <v/>
      </c>
      <c r="AD33" s="132" t="str">
        <f>IF(P5="OLD SCHEME",Z33,"")</f>
        <v/>
      </c>
      <c r="AE33" s="132" t="str">
        <f t="shared" si="2"/>
        <v/>
      </c>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row>
    <row r="34" spans="1:69" ht="18.75" x14ac:dyDescent="0.3">
      <c r="A34" s="48" t="s">
        <v>16</v>
      </c>
      <c r="B34" s="654" t="s">
        <v>75</v>
      </c>
      <c r="C34" s="655"/>
      <c r="D34" s="655"/>
      <c r="E34" s="655"/>
      <c r="F34" s="655"/>
      <c r="G34" s="655"/>
      <c r="H34" s="655"/>
      <c r="I34" s="655"/>
      <c r="J34" s="655"/>
      <c r="K34" s="655"/>
      <c r="L34" s="656"/>
      <c r="M34" s="242">
        <f t="shared" si="1"/>
        <v>0</v>
      </c>
      <c r="N34" s="29"/>
      <c r="O34" s="29"/>
      <c r="P34" s="29"/>
      <c r="Q34" s="29"/>
      <c r="R34" s="29"/>
      <c r="S34" s="29"/>
      <c r="T34" s="29"/>
      <c r="U34" s="29"/>
      <c r="V34" s="29"/>
      <c r="W34" s="29"/>
      <c r="X34" s="29"/>
      <c r="Y34" s="132" t="s">
        <v>747</v>
      </c>
      <c r="Z34" s="186">
        <f>DATA!P48</f>
        <v>0</v>
      </c>
      <c r="AA34" s="132"/>
      <c r="AB34" s="132">
        <f t="shared" si="5"/>
        <v>0</v>
      </c>
      <c r="AC34" s="132" t="str">
        <f t="shared" si="3"/>
        <v/>
      </c>
      <c r="AD34" s="132" t="str">
        <f>IF(P5="OLD SCHEME",Z34,"")</f>
        <v/>
      </c>
      <c r="AE34" s="132" t="str">
        <f t="shared" si="2"/>
        <v/>
      </c>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row>
    <row r="35" spans="1:69" ht="18.75" x14ac:dyDescent="0.3">
      <c r="A35" s="48" t="s">
        <v>46</v>
      </c>
      <c r="B35" s="650" t="s">
        <v>478</v>
      </c>
      <c r="C35" s="651"/>
      <c r="D35" s="651"/>
      <c r="E35" s="651"/>
      <c r="F35" s="651"/>
      <c r="G35" s="651"/>
      <c r="H35" s="651"/>
      <c r="I35" s="651"/>
      <c r="J35" s="651"/>
      <c r="K35" s="651"/>
      <c r="L35" s="43"/>
      <c r="M35" s="242">
        <f t="shared" si="1"/>
        <v>0</v>
      </c>
      <c r="N35" s="29"/>
      <c r="O35" s="29"/>
      <c r="P35" s="29"/>
      <c r="Q35" s="29"/>
      <c r="R35" s="29"/>
      <c r="S35" s="29"/>
      <c r="T35" s="29"/>
      <c r="U35" s="29"/>
      <c r="V35" s="29"/>
      <c r="W35" s="29"/>
      <c r="X35" s="29"/>
      <c r="Y35" s="132" t="s">
        <v>748</v>
      </c>
      <c r="Z35" s="186">
        <f>DATA!P49</f>
        <v>0</v>
      </c>
      <c r="AA35" s="132"/>
      <c r="AB35" s="132">
        <f t="shared" si="5"/>
        <v>0</v>
      </c>
      <c r="AC35" s="132" t="str">
        <f t="shared" si="3"/>
        <v/>
      </c>
      <c r="AD35" s="132" t="str">
        <f>IF(P5="OLD SCHEME",Z35,"")</f>
        <v/>
      </c>
      <c r="AE35" s="132" t="str">
        <f t="shared" si="2"/>
        <v/>
      </c>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row>
    <row r="36" spans="1:69" ht="18.75" x14ac:dyDescent="0.3">
      <c r="A36" s="48" t="s">
        <v>19</v>
      </c>
      <c r="B36" s="637" t="s">
        <v>715</v>
      </c>
      <c r="C36" s="638"/>
      <c r="D36" s="638"/>
      <c r="E36" s="638"/>
      <c r="F36" s="638"/>
      <c r="G36" s="638"/>
      <c r="H36" s="638"/>
      <c r="I36" s="638"/>
      <c r="J36" s="638"/>
      <c r="K36" s="100"/>
      <c r="L36" s="43"/>
      <c r="M36" s="242">
        <f t="shared" si="1"/>
        <v>0</v>
      </c>
      <c r="N36" s="29"/>
      <c r="O36" s="29"/>
      <c r="P36" s="29"/>
      <c r="Q36" s="29"/>
      <c r="R36" s="29"/>
      <c r="S36" s="29"/>
      <c r="T36" s="29"/>
      <c r="U36" s="29"/>
      <c r="V36" s="29"/>
      <c r="W36" s="29"/>
      <c r="X36" s="29"/>
      <c r="Y36" s="132" t="s">
        <v>749</v>
      </c>
      <c r="Z36" s="186">
        <f>DATA!P50</f>
        <v>0</v>
      </c>
      <c r="AA36" s="132"/>
      <c r="AB36" s="132">
        <f t="shared" si="5"/>
        <v>0</v>
      </c>
      <c r="AC36" s="132" t="str">
        <f t="shared" si="3"/>
        <v/>
      </c>
      <c r="AD36" s="132" t="str">
        <f>IF(P5="OLD SCHEME",Z36,"")</f>
        <v/>
      </c>
      <c r="AE36" s="132" t="str">
        <f t="shared" si="2"/>
        <v/>
      </c>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row>
    <row r="37" spans="1:69" ht="18.75" x14ac:dyDescent="0.3">
      <c r="A37" s="48" t="s">
        <v>20</v>
      </c>
      <c r="B37" s="637" t="str">
        <f>IF(DATA!P52="","",DATA!F52)</f>
        <v/>
      </c>
      <c r="C37" s="638"/>
      <c r="D37" s="638"/>
      <c r="E37" s="638"/>
      <c r="F37" s="638"/>
      <c r="G37" s="638"/>
      <c r="H37" s="638"/>
      <c r="I37" s="638"/>
      <c r="J37" s="638"/>
      <c r="K37" s="100"/>
      <c r="L37" s="43"/>
      <c r="M37" s="242">
        <f t="shared" si="1"/>
        <v>0</v>
      </c>
      <c r="N37" s="29"/>
      <c r="O37" s="29"/>
      <c r="P37" s="29"/>
      <c r="Q37" s="29"/>
      <c r="R37" s="29"/>
      <c r="S37" s="29"/>
      <c r="T37" s="29"/>
      <c r="U37" s="29"/>
      <c r="V37" s="29"/>
      <c r="W37" s="29"/>
      <c r="X37" s="29"/>
      <c r="Y37" s="132" t="s">
        <v>750</v>
      </c>
      <c r="Z37" s="186">
        <f>DATA!P52</f>
        <v>0</v>
      </c>
      <c r="AA37" s="132"/>
      <c r="AB37" s="132">
        <f t="shared" si="5"/>
        <v>0</v>
      </c>
      <c r="AC37" s="132" t="str">
        <f t="shared" si="3"/>
        <v/>
      </c>
      <c r="AD37" s="132" t="str">
        <f>IF(P5="OLD SCHEME",Z37,"")</f>
        <v/>
      </c>
      <c r="AE37" s="132" t="str">
        <f t="shared" si="2"/>
        <v/>
      </c>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row>
    <row r="38" spans="1:69" ht="18.75" x14ac:dyDescent="0.3">
      <c r="A38" s="48" t="s">
        <v>29</v>
      </c>
      <c r="B38" s="637" t="s">
        <v>248</v>
      </c>
      <c r="C38" s="638"/>
      <c r="D38" s="638"/>
      <c r="E38" s="638"/>
      <c r="F38" s="638"/>
      <c r="G38" s="638"/>
      <c r="H38" s="638"/>
      <c r="I38" s="638"/>
      <c r="J38" s="638"/>
      <c r="K38" s="638"/>
      <c r="L38" s="43"/>
      <c r="M38" s="242">
        <f t="shared" si="1"/>
        <v>0</v>
      </c>
      <c r="N38" s="29"/>
      <c r="O38" s="29"/>
      <c r="P38" s="29"/>
      <c r="Q38" s="29"/>
      <c r="R38" s="29"/>
      <c r="S38" s="29"/>
      <c r="T38" s="29"/>
      <c r="U38" s="29"/>
      <c r="V38" s="29"/>
      <c r="W38" s="29"/>
      <c r="X38" s="29"/>
      <c r="Y38" s="132" t="s">
        <v>751</v>
      </c>
      <c r="Z38" s="186">
        <f>DATA!P51</f>
        <v>0</v>
      </c>
      <c r="AA38" s="186">
        <f>Z38</f>
        <v>0</v>
      </c>
      <c r="AB38" s="132">
        <f t="shared" si="5"/>
        <v>0</v>
      </c>
      <c r="AC38" s="132" t="str">
        <f t="shared" si="3"/>
        <v/>
      </c>
      <c r="AD38" s="132" t="str">
        <f>IF(P5="OLD SCHEME",Z38,"")</f>
        <v/>
      </c>
      <c r="AE38" s="132" t="str">
        <f t="shared" si="2"/>
        <v/>
      </c>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row>
    <row r="39" spans="1:69" ht="18.75" x14ac:dyDescent="0.3">
      <c r="A39" s="56" t="s">
        <v>35</v>
      </c>
      <c r="B39" s="665" t="s">
        <v>77</v>
      </c>
      <c r="C39" s="666"/>
      <c r="D39" s="666"/>
      <c r="E39" s="666"/>
      <c r="F39" s="666"/>
      <c r="G39" s="666"/>
      <c r="H39" s="666"/>
      <c r="I39" s="666"/>
      <c r="J39" s="666"/>
      <c r="K39" s="55"/>
      <c r="L39" s="50"/>
      <c r="M39" s="242">
        <f t="shared" si="1"/>
        <v>0</v>
      </c>
      <c r="N39" s="29"/>
      <c r="O39" s="29"/>
      <c r="P39" s="29"/>
      <c r="Q39" s="29"/>
      <c r="R39" s="29"/>
      <c r="S39" s="29"/>
      <c r="T39" s="29"/>
      <c r="U39" s="29"/>
      <c r="V39" s="29"/>
      <c r="W39" s="29"/>
      <c r="X39" s="29"/>
      <c r="Y39" s="138" t="s">
        <v>752</v>
      </c>
      <c r="Z39" s="186">
        <f>DATA!P53</f>
        <v>0</v>
      </c>
      <c r="AA39" s="186">
        <f>AA38</f>
        <v>0</v>
      </c>
      <c r="AB39" s="132">
        <f t="shared" ref="AB39:AB45" si="6">IF($AA$45&lt;$Z$45,AA39,Z39)</f>
        <v>0</v>
      </c>
      <c r="AC39" s="132" t="str">
        <f t="shared" si="3"/>
        <v/>
      </c>
      <c r="AD39" s="132" t="str">
        <f>IF(P5="OLD SCHEME",Z39,"")</f>
        <v/>
      </c>
      <c r="AE39" s="132" t="str">
        <f t="shared" si="2"/>
        <v/>
      </c>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row>
    <row r="40" spans="1:69" ht="18.75" x14ac:dyDescent="0.3">
      <c r="A40" s="56" t="s">
        <v>36</v>
      </c>
      <c r="B40" s="662" t="s">
        <v>467</v>
      </c>
      <c r="C40" s="663"/>
      <c r="D40" s="663"/>
      <c r="E40" s="663"/>
      <c r="F40" s="663"/>
      <c r="G40" s="664" t="str">
        <f>CONCATENATE("(",AC58,")")</f>
        <v>()</v>
      </c>
      <c r="H40" s="664"/>
      <c r="I40" s="343"/>
      <c r="J40" s="343"/>
      <c r="K40" s="55"/>
      <c r="L40" s="50"/>
      <c r="M40" s="242">
        <f t="shared" si="1"/>
        <v>0</v>
      </c>
      <c r="N40" s="29"/>
      <c r="O40" s="29"/>
      <c r="P40" s="29"/>
      <c r="Q40" s="29"/>
      <c r="R40" s="29"/>
      <c r="S40" s="29">
        <v>1</v>
      </c>
      <c r="T40" s="29"/>
      <c r="U40" s="29"/>
      <c r="V40" s="29"/>
      <c r="W40" s="29"/>
      <c r="X40" s="29"/>
      <c r="Y40" s="138" t="s">
        <v>753</v>
      </c>
      <c r="Z40" s="186">
        <f>DATA!P57</f>
        <v>0</v>
      </c>
      <c r="AA40" s="186">
        <f>AA17-AA38</f>
        <v>0</v>
      </c>
      <c r="AB40" s="132">
        <f t="shared" si="6"/>
        <v>0</v>
      </c>
      <c r="AC40" s="132" t="str">
        <f t="shared" si="3"/>
        <v/>
      </c>
      <c r="AD40" s="132" t="str">
        <f>IF(P5="OLD SCHEME",Z40,"")</f>
        <v/>
      </c>
      <c r="AE40" s="132" t="str">
        <f t="shared" si="2"/>
        <v/>
      </c>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row>
    <row r="41" spans="1:69" ht="18.75" x14ac:dyDescent="0.3">
      <c r="A41" s="54" t="s">
        <v>37</v>
      </c>
      <c r="B41" s="643" t="s">
        <v>468</v>
      </c>
      <c r="C41" s="644"/>
      <c r="D41" s="644"/>
      <c r="E41" s="644"/>
      <c r="F41" s="644"/>
      <c r="G41" s="644"/>
      <c r="H41" s="644"/>
      <c r="I41" s="644"/>
      <c r="J41" s="644"/>
      <c r="K41" s="101"/>
      <c r="L41" s="102"/>
      <c r="M41" s="242">
        <f t="shared" si="1"/>
        <v>0</v>
      </c>
      <c r="N41" s="29"/>
      <c r="O41" s="29"/>
      <c r="P41" s="29"/>
      <c r="Q41" s="29"/>
      <c r="R41" s="29"/>
      <c r="S41" s="29">
        <v>10</v>
      </c>
      <c r="T41" s="29"/>
      <c r="U41" s="29"/>
      <c r="V41" s="29"/>
      <c r="W41" s="29"/>
      <c r="X41" s="29"/>
      <c r="Y41" s="132" t="s">
        <v>754</v>
      </c>
      <c r="Z41" s="186">
        <f>DATA!P58</f>
        <v>0</v>
      </c>
      <c r="AA41" s="132">
        <f>AA53</f>
        <v>0</v>
      </c>
      <c r="AB41" s="132">
        <f t="shared" si="6"/>
        <v>0</v>
      </c>
      <c r="AC41" s="132" t="str">
        <f t="shared" si="3"/>
        <v/>
      </c>
      <c r="AD41" s="132" t="str">
        <f>IF(P5="OLD SCHEME",Z41,"")</f>
        <v/>
      </c>
      <c r="AE41" s="132" t="str">
        <f t="shared" si="2"/>
        <v/>
      </c>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row>
    <row r="42" spans="1:69" ht="18.75" x14ac:dyDescent="0.3">
      <c r="A42" s="57" t="s">
        <v>38</v>
      </c>
      <c r="B42" s="637" t="s">
        <v>206</v>
      </c>
      <c r="C42" s="638"/>
      <c r="D42" s="638"/>
      <c r="E42" s="638"/>
      <c r="F42" s="638"/>
      <c r="G42" s="638"/>
      <c r="H42" s="638"/>
      <c r="I42" s="638"/>
      <c r="J42" s="638"/>
      <c r="K42" s="100"/>
      <c r="L42" s="43"/>
      <c r="M42" s="242">
        <f t="shared" si="1"/>
        <v>0</v>
      </c>
      <c r="N42" s="29"/>
      <c r="O42" s="29"/>
      <c r="P42" s="706" t="s">
        <v>484</v>
      </c>
      <c r="Q42" s="29"/>
      <c r="R42" s="29"/>
      <c r="S42" s="29">
        <v>50</v>
      </c>
      <c r="T42" s="29"/>
      <c r="U42" s="29"/>
      <c r="V42" s="29"/>
      <c r="W42" s="29"/>
      <c r="X42" s="29"/>
      <c r="Y42" s="132" t="s">
        <v>755</v>
      </c>
      <c r="Z42" s="186">
        <f>DATA!P59</f>
        <v>0</v>
      </c>
      <c r="AA42" s="132">
        <f>AA54</f>
        <v>0</v>
      </c>
      <c r="AB42" s="132">
        <f t="shared" si="6"/>
        <v>0</v>
      </c>
      <c r="AC42" s="132" t="str">
        <f t="shared" si="3"/>
        <v/>
      </c>
      <c r="AD42" s="132" t="str">
        <f>IF(P5="OLD SCHEME",Z42,"")</f>
        <v/>
      </c>
      <c r="AE42" s="132" t="str">
        <f t="shared" si="2"/>
        <v/>
      </c>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row>
    <row r="43" spans="1:69" ht="18.75" x14ac:dyDescent="0.3">
      <c r="A43" s="57" t="s">
        <v>40</v>
      </c>
      <c r="B43" s="637" t="s">
        <v>210</v>
      </c>
      <c r="C43" s="638"/>
      <c r="D43" s="638"/>
      <c r="E43" s="638"/>
      <c r="F43" s="638"/>
      <c r="G43" s="638"/>
      <c r="H43" s="638"/>
      <c r="I43" s="638"/>
      <c r="J43" s="638"/>
      <c r="K43" s="100"/>
      <c r="L43" s="43"/>
      <c r="M43" s="242">
        <f t="shared" si="1"/>
        <v>0</v>
      </c>
      <c r="N43" s="29"/>
      <c r="O43" s="29"/>
      <c r="P43" s="707"/>
      <c r="Q43" s="29"/>
      <c r="R43" s="29"/>
      <c r="S43" s="29">
        <v>100</v>
      </c>
      <c r="T43" s="29"/>
      <c r="U43" s="29"/>
      <c r="V43" s="29"/>
      <c r="W43" s="29"/>
      <c r="X43" s="29"/>
      <c r="Y43" s="132" t="s">
        <v>210</v>
      </c>
      <c r="Z43" s="186">
        <f>DATA!P60</f>
        <v>0</v>
      </c>
      <c r="AA43" s="132">
        <f>AA41-AA42</f>
        <v>0</v>
      </c>
      <c r="AB43" s="132">
        <f t="shared" si="6"/>
        <v>0</v>
      </c>
      <c r="AC43" s="132" t="str">
        <f t="shared" si="3"/>
        <v/>
      </c>
      <c r="AD43" s="132" t="str">
        <f>IF(P5="OLD SCHEME",Z43,"")</f>
        <v/>
      </c>
      <c r="AE43" s="132" t="str">
        <f t="shared" si="2"/>
        <v/>
      </c>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row>
    <row r="44" spans="1:69" ht="18.75" customHeight="1" x14ac:dyDescent="0.3">
      <c r="A44" s="57" t="s">
        <v>39</v>
      </c>
      <c r="B44" s="637" t="s">
        <v>49</v>
      </c>
      <c r="C44" s="638"/>
      <c r="D44" s="638"/>
      <c r="E44" s="638"/>
      <c r="F44" s="638"/>
      <c r="G44" s="638"/>
      <c r="H44" s="638"/>
      <c r="I44" s="638"/>
      <c r="J44" s="638"/>
      <c r="K44" s="100"/>
      <c r="L44" s="43"/>
      <c r="M44" s="242">
        <f t="shared" si="1"/>
        <v>0</v>
      </c>
      <c r="N44" s="29"/>
      <c r="O44" s="658"/>
      <c r="P44" s="621">
        <v>100</v>
      </c>
      <c r="Q44" s="29"/>
      <c r="R44" s="29"/>
      <c r="S44" s="29">
        <v>1000</v>
      </c>
      <c r="T44" s="29"/>
      <c r="U44" s="29"/>
      <c r="V44" s="29"/>
      <c r="W44" s="29"/>
      <c r="X44" s="29"/>
      <c r="Y44" s="132" t="s">
        <v>49</v>
      </c>
      <c r="Z44" s="186">
        <f>DATA!P61</f>
        <v>0</v>
      </c>
      <c r="AA44" s="132">
        <f>AA55</f>
        <v>0</v>
      </c>
      <c r="AB44" s="132">
        <f t="shared" si="6"/>
        <v>0</v>
      </c>
      <c r="AC44" s="132" t="str">
        <f t="shared" si="3"/>
        <v/>
      </c>
      <c r="AD44" s="132" t="str">
        <f>IF(P5="OLD SCHEME",Z44,"")</f>
        <v/>
      </c>
      <c r="AE44" s="132" t="str">
        <f t="shared" si="2"/>
        <v/>
      </c>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row>
    <row r="45" spans="1:69" ht="19.5" customHeight="1" x14ac:dyDescent="0.3">
      <c r="A45" s="53" t="s">
        <v>41</v>
      </c>
      <c r="B45" s="665" t="s">
        <v>1106</v>
      </c>
      <c r="C45" s="666"/>
      <c r="D45" s="666"/>
      <c r="E45" s="666"/>
      <c r="F45" s="666"/>
      <c r="G45" s="666"/>
      <c r="H45" s="667" t="str">
        <f>G40</f>
        <v>()</v>
      </c>
      <c r="I45" s="667"/>
      <c r="J45" s="344"/>
      <c r="K45" s="55"/>
      <c r="L45" s="50"/>
      <c r="M45" s="242">
        <f t="shared" si="1"/>
        <v>0</v>
      </c>
      <c r="N45" s="29"/>
      <c r="O45" s="658"/>
      <c r="P45" s="622"/>
      <c r="Q45" s="29"/>
      <c r="R45" s="29"/>
      <c r="S45" s="29"/>
      <c r="T45" s="29"/>
      <c r="U45" s="29"/>
      <c r="V45" s="29"/>
      <c r="W45" s="29"/>
      <c r="X45" s="29"/>
      <c r="Y45" s="138" t="s">
        <v>756</v>
      </c>
      <c r="Z45" s="186">
        <f>DATA!P62</f>
        <v>0</v>
      </c>
      <c r="AA45" s="132">
        <f>AA43+AA44</f>
        <v>0</v>
      </c>
      <c r="AB45" s="132">
        <f t="shared" si="6"/>
        <v>0</v>
      </c>
      <c r="AC45" s="132" t="str">
        <f t="shared" si="3"/>
        <v/>
      </c>
      <c r="AD45" s="132" t="str">
        <f>IF(P5="OLD SCHEME",Z45,"")</f>
        <v/>
      </c>
      <c r="AE45" s="132" t="str">
        <f t="shared" si="2"/>
        <v/>
      </c>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row>
    <row r="46" spans="1:69" ht="18.75" customHeight="1" x14ac:dyDescent="0.3">
      <c r="A46" s="57" t="s">
        <v>42</v>
      </c>
      <c r="B46" s="637" t="s">
        <v>469</v>
      </c>
      <c r="C46" s="638"/>
      <c r="D46" s="638"/>
      <c r="E46" s="638"/>
      <c r="F46" s="638"/>
      <c r="G46" s="638"/>
      <c r="H46" s="638"/>
      <c r="I46" s="638"/>
      <c r="J46" s="638"/>
      <c r="K46" s="100"/>
      <c r="L46" s="43"/>
      <c r="M46" s="242">
        <f>'10E -P2'!M80</f>
        <v>0</v>
      </c>
      <c r="N46" s="29"/>
      <c r="O46" s="188"/>
      <c r="P46" s="318"/>
      <c r="Q46" s="29"/>
      <c r="R46" s="29"/>
      <c r="S46" s="29"/>
      <c r="T46" s="29"/>
      <c r="U46" s="29"/>
      <c r="V46" s="29"/>
      <c r="W46" s="29"/>
      <c r="X46" s="29"/>
      <c r="Y46" s="132" t="s">
        <v>757</v>
      </c>
      <c r="Z46" s="186">
        <f>DATA!P54</f>
        <v>0</v>
      </c>
      <c r="AA46" s="186">
        <f>DATA!P54</f>
        <v>0</v>
      </c>
      <c r="AB46" s="186">
        <f>DATA!P54</f>
        <v>0</v>
      </c>
      <c r="AC46" s="132" t="str">
        <f>IF(P5="NEW SCHEME",AA46,"")</f>
        <v/>
      </c>
      <c r="AD46" s="132" t="str">
        <f>IF(P5="OLD SCHEME",Z46,"")</f>
        <v/>
      </c>
      <c r="AE46" s="132" t="str">
        <f t="shared" si="2"/>
        <v/>
      </c>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row>
    <row r="47" spans="1:69" ht="19.5" customHeight="1" x14ac:dyDescent="0.3">
      <c r="A47" s="57" t="s">
        <v>43</v>
      </c>
      <c r="B47" s="637" t="s">
        <v>470</v>
      </c>
      <c r="C47" s="638"/>
      <c r="D47" s="638"/>
      <c r="E47" s="638"/>
      <c r="F47" s="638"/>
      <c r="G47" s="638"/>
      <c r="H47" s="638"/>
      <c r="I47" s="638"/>
      <c r="J47" s="638"/>
      <c r="K47" s="100"/>
      <c r="L47" s="43"/>
      <c r="M47" s="242">
        <f>M45-M46</f>
        <v>0</v>
      </c>
      <c r="N47" s="29"/>
      <c r="O47" s="188"/>
      <c r="P47" s="318"/>
      <c r="Q47" s="29"/>
      <c r="R47" s="29"/>
      <c r="S47" s="29"/>
      <c r="T47" s="29"/>
      <c r="U47" s="29"/>
      <c r="V47" s="29"/>
      <c r="W47" s="29"/>
      <c r="X47" s="29"/>
      <c r="Y47" s="132" t="s">
        <v>758</v>
      </c>
      <c r="Z47" s="186">
        <f>DATA!P63</f>
        <v>0</v>
      </c>
      <c r="AA47" s="186">
        <f>AA45-AA46</f>
        <v>0</v>
      </c>
      <c r="AB47" s="186">
        <f>AB45-AB46</f>
        <v>0</v>
      </c>
      <c r="AC47" s="132" t="str">
        <f>IF(P5="NEW SCHEME",AA47,"")</f>
        <v/>
      </c>
      <c r="AD47" s="132" t="str">
        <f>IF(P5="OLD SCHEME",Z47,"")</f>
        <v/>
      </c>
      <c r="AE47" s="132" t="str">
        <f t="shared" si="2"/>
        <v/>
      </c>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row>
    <row r="48" spans="1:69" ht="18.75" x14ac:dyDescent="0.3">
      <c r="A48" s="57" t="s">
        <v>42</v>
      </c>
      <c r="B48" s="637" t="s">
        <v>55</v>
      </c>
      <c r="C48" s="638"/>
      <c r="D48" s="638"/>
      <c r="E48" s="638"/>
      <c r="F48" s="638"/>
      <c r="G48" s="638"/>
      <c r="H48" s="638"/>
      <c r="I48" s="638"/>
      <c r="J48" s="638"/>
      <c r="K48" s="100"/>
      <c r="L48" s="43"/>
      <c r="M48" s="242">
        <f>DATA!P55</f>
        <v>0</v>
      </c>
      <c r="N48" s="29"/>
      <c r="O48" s="29"/>
      <c r="P48" s="703" t="s">
        <v>1137</v>
      </c>
      <c r="Q48" s="29"/>
      <c r="R48" s="29"/>
      <c r="S48" s="163" t="s">
        <v>480</v>
      </c>
      <c r="T48" s="163" t="s">
        <v>481</v>
      </c>
      <c r="U48" s="163" t="s">
        <v>482</v>
      </c>
      <c r="V48" s="163" t="s">
        <v>483</v>
      </c>
      <c r="W48" s="29"/>
      <c r="X48" s="29"/>
      <c r="Y48" s="132" t="s">
        <v>759</v>
      </c>
      <c r="Z48" s="186">
        <f>DATA!P55</f>
        <v>0</v>
      </c>
      <c r="AA48" s="186">
        <f>DATA!P55</f>
        <v>0</v>
      </c>
      <c r="AB48" s="186">
        <f>DATA!P55</f>
        <v>0</v>
      </c>
      <c r="AC48" s="132" t="str">
        <f>IF(P5="NEW SCHEME",AA48,"")</f>
        <v/>
      </c>
      <c r="AD48" s="132" t="str">
        <f>IF(P5="OLD SCHEME",Z48,"")</f>
        <v/>
      </c>
      <c r="AE48" s="132" t="str">
        <f t="shared" si="2"/>
        <v/>
      </c>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row>
    <row r="49" spans="1:69" ht="18.75" customHeight="1" x14ac:dyDescent="0.3">
      <c r="A49" s="57" t="s">
        <v>43</v>
      </c>
      <c r="B49" s="668" t="s">
        <v>1107</v>
      </c>
      <c r="C49" s="669"/>
      <c r="D49" s="669"/>
      <c r="E49" s="669"/>
      <c r="F49" s="669"/>
      <c r="G49" s="669"/>
      <c r="H49" s="669"/>
      <c r="I49" s="669"/>
      <c r="J49" s="669"/>
      <c r="K49" s="669"/>
      <c r="L49" s="670"/>
      <c r="M49" s="243">
        <f>DATA!P56</f>
        <v>0</v>
      </c>
      <c r="N49" s="29"/>
      <c r="O49" s="29"/>
      <c r="P49" s="704"/>
      <c r="Q49" s="29"/>
      <c r="R49" s="29"/>
      <c r="S49" s="163">
        <f>IF(DATA!P56="",1,DATA!P56)</f>
        <v>1</v>
      </c>
      <c r="T49" s="163">
        <f>IF(M49=0,M50,(M47-M48)/S49)</f>
        <v>0</v>
      </c>
      <c r="U49" s="163">
        <f>MROUND(T49,1)</f>
        <v>0</v>
      </c>
      <c r="V49" s="163">
        <f>MROUND(T49,P44)</f>
        <v>0</v>
      </c>
      <c r="W49" s="29"/>
      <c r="X49" s="29"/>
      <c r="Y49" s="132"/>
      <c r="Z49" s="132"/>
      <c r="AA49" s="132"/>
      <c r="AB49" s="132"/>
      <c r="AC49" s="132"/>
      <c r="AD49" s="132"/>
      <c r="AE49" s="132"/>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row>
    <row r="50" spans="1:69" ht="18.75" x14ac:dyDescent="0.3">
      <c r="A50" s="57" t="s">
        <v>357</v>
      </c>
      <c r="B50" s="671" t="s">
        <v>709</v>
      </c>
      <c r="C50" s="672"/>
      <c r="D50" s="672"/>
      <c r="E50" s="672"/>
      <c r="F50" s="672"/>
      <c r="G50" s="435"/>
      <c r="H50" s="673" t="str">
        <f>IF('ANTICIPATORY STATEMENT'!M48&gt;'ANTICIPATORY STATEMENT'!M47,"Excess Amount Paid","")</f>
        <v/>
      </c>
      <c r="I50" s="673"/>
      <c r="J50" s="673"/>
      <c r="K50" s="673"/>
      <c r="L50" s="436" t="str">
        <f>IF(M48&gt;M47,M48-M47,"")</f>
        <v/>
      </c>
      <c r="M50" s="242">
        <f>IF(M47-M48&lt;0,0,M47-M48)</f>
        <v>0</v>
      </c>
      <c r="N50" s="29"/>
      <c r="O50" s="29"/>
      <c r="P50" s="704"/>
      <c r="Q50" s="29"/>
      <c r="R50" s="29"/>
      <c r="S50" s="134"/>
      <c r="T50" s="134"/>
      <c r="U50" s="134"/>
      <c r="V50" s="134"/>
      <c r="W50" s="29"/>
      <c r="X50" s="29"/>
      <c r="Y50" s="132"/>
      <c r="Z50" s="132"/>
      <c r="AA50" s="132"/>
      <c r="AB50" s="132"/>
      <c r="AC50" s="132"/>
      <c r="AD50" s="132"/>
      <c r="AE50" s="132"/>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row>
    <row r="51" spans="1:69" ht="22.5" customHeight="1" x14ac:dyDescent="0.3">
      <c r="A51" s="58" t="s">
        <v>358</v>
      </c>
      <c r="B51" s="59" t="s">
        <v>712</v>
      </c>
      <c r="C51" s="60"/>
      <c r="D51" s="60"/>
      <c r="E51" s="60"/>
      <c r="F51" s="60"/>
      <c r="G51" s="60"/>
      <c r="H51" s="60"/>
      <c r="I51" s="659">
        <f>IF(M50&lt;1,0,U49)</f>
        <v>0</v>
      </c>
      <c r="J51" s="660"/>
      <c r="K51" s="661"/>
      <c r="L51" s="42" t="s">
        <v>472</v>
      </c>
      <c r="M51" s="348">
        <f>IF(M50&lt;1,0,V49)</f>
        <v>0</v>
      </c>
      <c r="N51" s="29"/>
      <c r="O51" s="29"/>
      <c r="P51" s="704"/>
      <c r="Q51" s="29"/>
      <c r="R51" s="29"/>
      <c r="S51" s="29"/>
      <c r="T51" s="29"/>
      <c r="U51" s="29"/>
      <c r="V51" s="29"/>
      <c r="W51" s="29"/>
      <c r="X51" s="29"/>
      <c r="Y51" s="132"/>
      <c r="Z51" s="132"/>
      <c r="AA51" s="132"/>
      <c r="AB51" s="132"/>
      <c r="AC51" s="132"/>
      <c r="AD51" s="132"/>
      <c r="AE51" s="132"/>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row>
    <row r="52" spans="1:69" ht="18.75" customHeight="1" x14ac:dyDescent="0.3">
      <c r="A52" s="354"/>
      <c r="B52" s="354" t="s">
        <v>44</v>
      </c>
      <c r="C52" s="354"/>
      <c r="D52" s="354"/>
      <c r="E52" s="354"/>
      <c r="F52" s="354"/>
      <c r="G52" s="354"/>
      <c r="H52" s="354"/>
      <c r="I52" s="354"/>
      <c r="J52" s="674" t="s">
        <v>12</v>
      </c>
      <c r="K52" s="674"/>
      <c r="L52" s="674"/>
      <c r="M52" s="354"/>
      <c r="N52" s="29"/>
      <c r="O52" s="29"/>
      <c r="P52" s="705"/>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row>
    <row r="53" spans="1:69" ht="18.75" x14ac:dyDescent="0.3">
      <c r="A53" s="100"/>
      <c r="B53" s="100" t="s">
        <v>45</v>
      </c>
      <c r="C53" s="100"/>
      <c r="D53" s="100"/>
      <c r="E53" s="100"/>
      <c r="F53" s="100"/>
      <c r="G53" s="100"/>
      <c r="H53" s="100"/>
      <c r="I53" s="675"/>
      <c r="J53" s="675"/>
      <c r="K53" s="675"/>
      <c r="L53" s="675"/>
      <c r="M53" s="100"/>
      <c r="N53" s="29"/>
      <c r="O53" s="29"/>
      <c r="P53" s="29"/>
      <c r="Q53" s="29"/>
      <c r="R53" s="29"/>
      <c r="S53" s="29"/>
      <c r="T53" s="29"/>
      <c r="U53" s="29"/>
      <c r="V53" s="29"/>
      <c r="W53" s="29"/>
      <c r="X53" s="29"/>
      <c r="Y53" s="132" t="s">
        <v>760</v>
      </c>
      <c r="Z53" s="132">
        <f>IF(AA40&lt;300001,0,IF(AA40&lt;600001,(AA40-300000)/20,IF(AA40&lt;900001,(15000+(AA40-600000)/10),IF(AA40&lt;1200001,(45000+(AA40-900000)*15/100),IF(AA40&lt;1500001,90000+(AA40-1200000)/5,150000+(AA40-1500000)*30/100)))))</f>
        <v>0</v>
      </c>
      <c r="AA53" s="132">
        <f>MROUND(Z53,1)</f>
        <v>0</v>
      </c>
      <c r="AB53" s="132"/>
      <c r="AC53" s="132" t="s">
        <v>1134</v>
      </c>
      <c r="AD53" s="132"/>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row>
    <row r="54" spans="1:69" ht="19.5" customHeight="1" x14ac:dyDescent="0.25">
      <c r="A54" s="356"/>
      <c r="B54" s="676" t="s">
        <v>473</v>
      </c>
      <c r="C54" s="677"/>
      <c r="D54" s="677"/>
      <c r="E54" s="677"/>
      <c r="F54" s="677"/>
      <c r="G54" s="677"/>
      <c r="H54" s="677"/>
      <c r="I54" s="677"/>
      <c r="J54" s="677"/>
      <c r="K54" s="677"/>
      <c r="L54" s="677"/>
      <c r="M54" s="678"/>
      <c r="N54" s="29"/>
      <c r="O54" s="29"/>
      <c r="P54" s="29"/>
      <c r="Q54" s="29"/>
      <c r="R54" s="29"/>
      <c r="S54" s="29"/>
      <c r="T54" s="29"/>
      <c r="U54" s="29"/>
      <c r="V54" s="29"/>
      <c r="W54" s="29"/>
      <c r="X54" s="29"/>
      <c r="Y54" s="132" t="s">
        <v>207</v>
      </c>
      <c r="Z54" s="132">
        <f>IF(AA40&lt;300001,0,IF(AA40&lt;727778,AB54,0))</f>
        <v>0</v>
      </c>
      <c r="AA54" s="132">
        <f>MROUND(Z54,1)</f>
        <v>0</v>
      </c>
      <c r="AB54" s="132">
        <f>IF(AA40&lt;300001,0,IF(AA40&lt;600001,(AA40-300000)/20,IF(AA40&lt;700001,(15000+(AA40-600000)/10),IF(AA40&lt;727778,AD54,0))))</f>
        <v>0</v>
      </c>
      <c r="AC54" s="186">
        <f>IF(AA40=0,0,(AA40-700000))</f>
        <v>0</v>
      </c>
      <c r="AD54" s="132">
        <f>IF(AA53&gt;AC54,AA53-AC54,0)</f>
        <v>0</v>
      </c>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row>
    <row r="55" spans="1:69" ht="19.5" customHeight="1" x14ac:dyDescent="0.25">
      <c r="A55" s="353"/>
      <c r="B55" s="679" t="s">
        <v>54</v>
      </c>
      <c r="C55" s="679"/>
      <c r="D55" s="345" t="s">
        <v>0</v>
      </c>
      <c r="E55" s="680" t="s">
        <v>1</v>
      </c>
      <c r="F55" s="680"/>
      <c r="G55" s="345" t="s">
        <v>2</v>
      </c>
      <c r="H55" s="345" t="str">
        <f>IF(DATA!E10="","",DATA!E10)</f>
        <v/>
      </c>
      <c r="I55" s="345" t="str">
        <f>IF(DATA!F10="","",DATA!F10)</f>
        <v/>
      </c>
      <c r="J55" s="680" t="str">
        <f>IF(DATA!G10="","",DATA!G10)</f>
        <v/>
      </c>
      <c r="K55" s="680"/>
      <c r="L55" s="345" t="str">
        <f>IF(DATA!H10="","",DATA!H10)</f>
        <v/>
      </c>
      <c r="M55" s="345" t="s">
        <v>3</v>
      </c>
      <c r="N55" s="29"/>
      <c r="O55" s="29"/>
      <c r="P55" s="29"/>
      <c r="Q55" s="29"/>
      <c r="R55" s="29"/>
      <c r="S55" s="29"/>
      <c r="T55" s="29"/>
      <c r="U55" s="29"/>
      <c r="V55" s="29"/>
      <c r="W55" s="29"/>
      <c r="X55" s="29"/>
      <c r="Y55" s="132" t="s">
        <v>67</v>
      </c>
      <c r="Z55" s="132">
        <f>(AA41-AA42)*4/100</f>
        <v>0</v>
      </c>
      <c r="AA55" s="132">
        <f>MROUND(Z55,1)</f>
        <v>0</v>
      </c>
      <c r="AB55" s="132"/>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row>
    <row r="56" spans="1:69" ht="19.5" customHeight="1" x14ac:dyDescent="0.25">
      <c r="A56" s="353"/>
      <c r="B56" s="682" t="str">
        <f>DATA!A11</f>
        <v>Mar-23</v>
      </c>
      <c r="C56" s="683"/>
      <c r="D56" s="346" t="str">
        <f>IF(DATA!B11="","",DATA!B11)</f>
        <v/>
      </c>
      <c r="E56" s="684">
        <f>IF(DATA!C11="","",DATA!C11)</f>
        <v>0</v>
      </c>
      <c r="F56" s="685"/>
      <c r="G56" s="346">
        <f>IF(DATA!D11="","",DATA!D11)</f>
        <v>0</v>
      </c>
      <c r="H56" s="345" t="str">
        <f>IF(DATA!E11="","",DATA!E11)</f>
        <v/>
      </c>
      <c r="I56" s="346" t="str">
        <f>IF(DATA!F11="","",DATA!F11)</f>
        <v/>
      </c>
      <c r="J56" s="686" t="str">
        <f>IF(DATA!G11="","",DATA!G11)</f>
        <v/>
      </c>
      <c r="K56" s="686"/>
      <c r="L56" s="346" t="str">
        <f>IF(DATA!H11="","",DATA!H11)</f>
        <v/>
      </c>
      <c r="M56" s="346">
        <f>IF(DATA!I11="","",DATA!I11)</f>
        <v>0</v>
      </c>
      <c r="N56" s="29"/>
      <c r="O56" s="29"/>
      <c r="P56" s="29"/>
      <c r="Q56" s="29"/>
      <c r="R56" s="29"/>
      <c r="S56" s="29"/>
      <c r="T56" s="29"/>
      <c r="U56" s="29"/>
      <c r="V56" s="29"/>
      <c r="W56" s="29"/>
      <c r="X56" s="29"/>
      <c r="Y56" s="132"/>
      <c r="Z56" s="132" t="s">
        <v>733</v>
      </c>
      <c r="AA56" s="132" t="s">
        <v>732</v>
      </c>
      <c r="AB56" s="132" t="s">
        <v>731</v>
      </c>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row>
    <row r="57" spans="1:69" ht="19.5" customHeight="1" x14ac:dyDescent="0.25">
      <c r="A57" s="353"/>
      <c r="B57" s="682" t="str">
        <f>DATA!A12</f>
        <v>Apr-23</v>
      </c>
      <c r="C57" s="683"/>
      <c r="D57" s="346" t="str">
        <f>IF(DATA!B12="","",DATA!B12)</f>
        <v/>
      </c>
      <c r="E57" s="684">
        <f>IF(DATA!C12="","",DATA!C12)</f>
        <v>0</v>
      </c>
      <c r="F57" s="685"/>
      <c r="G57" s="346">
        <f>IF(DATA!D12="","",DATA!D12)</f>
        <v>0</v>
      </c>
      <c r="H57" s="345" t="str">
        <f>IF(DATA!E12="","",DATA!E12)</f>
        <v/>
      </c>
      <c r="I57" s="346" t="str">
        <f>IF(DATA!F12="","",DATA!F12)</f>
        <v/>
      </c>
      <c r="J57" s="686" t="str">
        <f>IF(DATA!G12="","",DATA!G12)</f>
        <v/>
      </c>
      <c r="K57" s="686"/>
      <c r="L57" s="346" t="str">
        <f>IF(DATA!H12="","",DATA!H12)</f>
        <v/>
      </c>
      <c r="M57" s="346">
        <f>IF(DATA!I12="","",DATA!I12)</f>
        <v>0</v>
      </c>
      <c r="N57" s="29"/>
      <c r="O57" s="29"/>
      <c r="P57" s="29"/>
      <c r="Q57" s="29"/>
      <c r="R57" s="29"/>
      <c r="S57" s="29"/>
      <c r="T57" s="29"/>
      <c r="U57" s="29"/>
      <c r="V57" s="29"/>
      <c r="W57" s="29"/>
      <c r="X57" s="29"/>
      <c r="Y57" s="132" t="s">
        <v>768</v>
      </c>
      <c r="Z57" s="132" t="str">
        <f>IF(AA45=Z45,"",CONCATENATE(Z58,AA58))</f>
        <v/>
      </c>
      <c r="AA57" s="132" t="str">
        <f>IF(P5="NEW SCHEME", "NEW REGIME","")</f>
        <v/>
      </c>
      <c r="AB57" s="132" t="str">
        <f>IF(P5="OLD SCHEME","OLD REGIME","")</f>
        <v/>
      </c>
      <c r="AC57" s="29" t="str">
        <f>CONCATENATE(AA57,AB57)</f>
        <v/>
      </c>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row>
    <row r="58" spans="1:69" ht="19.5" customHeight="1" x14ac:dyDescent="0.25">
      <c r="A58" s="353"/>
      <c r="B58" s="682" t="str">
        <f>DATA!A13</f>
        <v>May-23</v>
      </c>
      <c r="C58" s="683"/>
      <c r="D58" s="346" t="str">
        <f>IF(DATA!B13="","",DATA!B13)</f>
        <v/>
      </c>
      <c r="E58" s="684">
        <f>IF(DATA!C13="","",DATA!C13)</f>
        <v>0</v>
      </c>
      <c r="F58" s="685"/>
      <c r="G58" s="346">
        <f>IF(DATA!D13="","",DATA!D13)</f>
        <v>0</v>
      </c>
      <c r="H58" s="345" t="str">
        <f>IF(DATA!E13="","",DATA!E13)</f>
        <v/>
      </c>
      <c r="I58" s="346" t="str">
        <f>IF(DATA!F13="","",DATA!F13)</f>
        <v/>
      </c>
      <c r="J58" s="686" t="str">
        <f>IF(DATA!G13="","",DATA!G13)</f>
        <v/>
      </c>
      <c r="K58" s="686"/>
      <c r="L58" s="346" t="str">
        <f>IF(DATA!H13="","",DATA!H13)</f>
        <v/>
      </c>
      <c r="M58" s="346">
        <f>IF(DATA!I13="","",DATA!I13)</f>
        <v>0</v>
      </c>
      <c r="N58" s="29"/>
      <c r="O58" s="29"/>
      <c r="P58" s="29"/>
      <c r="Q58" s="29"/>
      <c r="R58" s="29"/>
      <c r="S58" s="29"/>
      <c r="T58" s="29"/>
      <c r="U58" s="29"/>
      <c r="V58" s="29"/>
      <c r="W58" s="29"/>
      <c r="X58" s="29"/>
      <c r="Y58" s="132"/>
      <c r="Z58" s="132" t="str">
        <f>IF(AA45&lt;Z45,"NEW REGIME","")</f>
        <v/>
      </c>
      <c r="AA58" s="132" t="str">
        <f>IF(Z45&lt;AA45,"OLD REGIME","")</f>
        <v/>
      </c>
      <c r="AB58" s="132" t="s">
        <v>853</v>
      </c>
      <c r="AC58" s="29" t="str">
        <f>IF(P5="",Z57,AC57)</f>
        <v/>
      </c>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row>
    <row r="59" spans="1:69" ht="19.5" customHeight="1" x14ac:dyDescent="0.25">
      <c r="A59" s="353"/>
      <c r="B59" s="682" t="str">
        <f>DATA!A14</f>
        <v>Jun-23</v>
      </c>
      <c r="C59" s="683"/>
      <c r="D59" s="346" t="str">
        <f>IF(DATA!B14="","",DATA!B14)</f>
        <v/>
      </c>
      <c r="E59" s="684">
        <f>IF(DATA!C14="","",DATA!C14)</f>
        <v>0</v>
      </c>
      <c r="F59" s="685"/>
      <c r="G59" s="346">
        <f>IF(DATA!D14="","",DATA!D14)</f>
        <v>0</v>
      </c>
      <c r="H59" s="345" t="str">
        <f>IF(DATA!E14="","",DATA!E14)</f>
        <v/>
      </c>
      <c r="I59" s="346" t="str">
        <f>IF(DATA!F14="","",DATA!F14)</f>
        <v/>
      </c>
      <c r="J59" s="686" t="str">
        <f>IF(DATA!G14="","",DATA!G14)</f>
        <v/>
      </c>
      <c r="K59" s="686"/>
      <c r="L59" s="346" t="str">
        <f>IF(DATA!H14="","",DATA!H14)</f>
        <v/>
      </c>
      <c r="M59" s="346">
        <f>IF(DATA!I14="","",DATA!I14)</f>
        <v>0</v>
      </c>
      <c r="N59" s="29"/>
      <c r="O59" s="29"/>
      <c r="P59" s="29"/>
      <c r="Q59" s="29"/>
      <c r="R59" s="29"/>
      <c r="S59" s="29"/>
      <c r="T59" s="29"/>
      <c r="U59" s="29"/>
      <c r="V59" s="29"/>
      <c r="W59" s="29"/>
      <c r="X59" s="29"/>
      <c r="Y59" s="132" t="s">
        <v>842</v>
      </c>
      <c r="Z59" s="132" t="str">
        <f>IF(Z45&lt;AA45,"Old Regime","")</f>
        <v/>
      </c>
      <c r="AA59" s="132" t="str">
        <f>IF(AA45&lt;Z45,"New Regime","")</f>
        <v/>
      </c>
      <c r="AB59" s="132" t="str">
        <f>IF(Z45=AA45,"New &amp; Old Regime","")</f>
        <v>New &amp; Old Regime</v>
      </c>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row>
    <row r="60" spans="1:69" ht="19.5" customHeight="1" x14ac:dyDescent="0.25">
      <c r="A60" s="353"/>
      <c r="B60" s="682" t="str">
        <f>DATA!A15</f>
        <v>Jul-23</v>
      </c>
      <c r="C60" s="683"/>
      <c r="D60" s="346" t="str">
        <f>IF(DATA!B15="","",DATA!B15)</f>
        <v/>
      </c>
      <c r="E60" s="684">
        <f>IF(DATA!C15="","",DATA!C15)</f>
        <v>0</v>
      </c>
      <c r="F60" s="685"/>
      <c r="G60" s="346">
        <f>IF(DATA!D15="","",DATA!D15)</f>
        <v>0</v>
      </c>
      <c r="H60" s="345" t="str">
        <f>IF(DATA!E15="","",DATA!E15)</f>
        <v/>
      </c>
      <c r="I60" s="346" t="str">
        <f>IF(DATA!F15="","",DATA!F15)</f>
        <v/>
      </c>
      <c r="J60" s="686" t="str">
        <f>IF(DATA!G15="","",DATA!G15)</f>
        <v/>
      </c>
      <c r="K60" s="686"/>
      <c r="L60" s="346" t="str">
        <f>IF(DATA!H15="","",DATA!H15)</f>
        <v/>
      </c>
      <c r="M60" s="346">
        <f>IF(DATA!I15="","",DATA!I15)</f>
        <v>0</v>
      </c>
      <c r="N60" s="29"/>
      <c r="O60" s="29"/>
      <c r="P60" s="29"/>
      <c r="Q60" s="29"/>
      <c r="R60" s="29"/>
      <c r="S60" s="29"/>
      <c r="T60" s="29"/>
      <c r="U60" s="29"/>
      <c r="V60" s="29"/>
      <c r="W60" s="29"/>
      <c r="X60" s="29"/>
      <c r="Y60" s="132" t="s">
        <v>843</v>
      </c>
      <c r="Z60" s="132" t="str">
        <f>CONCATENATE(Z59,AA59,AB59)</f>
        <v>New &amp; Old Regime</v>
      </c>
      <c r="AA60" s="132"/>
      <c r="AB60" s="132"/>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row>
    <row r="61" spans="1:69" ht="19.5" customHeight="1" x14ac:dyDescent="0.25">
      <c r="A61" s="353"/>
      <c r="B61" s="682" t="str">
        <f>DATA!A16</f>
        <v>Aug-23</v>
      </c>
      <c r="C61" s="683"/>
      <c r="D61" s="346" t="str">
        <f>IF(DATA!B16="","",DATA!B16)</f>
        <v/>
      </c>
      <c r="E61" s="684">
        <f>IF(DATA!C16="","",DATA!C16)</f>
        <v>0</v>
      </c>
      <c r="F61" s="685"/>
      <c r="G61" s="346">
        <f>IF(DATA!D16="","",DATA!D16)</f>
        <v>0</v>
      </c>
      <c r="H61" s="345" t="str">
        <f>IF(DATA!E16="","",DATA!E16)</f>
        <v/>
      </c>
      <c r="I61" s="346" t="str">
        <f>IF(DATA!F16="","",DATA!F16)</f>
        <v/>
      </c>
      <c r="J61" s="686" t="str">
        <f>IF(DATA!G16="","",DATA!G16)</f>
        <v/>
      </c>
      <c r="K61" s="686"/>
      <c r="L61" s="346" t="str">
        <f>IF(DATA!H16="","",DATA!H16)</f>
        <v/>
      </c>
      <c r="M61" s="346">
        <f>IF(DATA!I16="","",DATA!I16)</f>
        <v>0</v>
      </c>
      <c r="N61" s="29"/>
      <c r="O61" s="29"/>
      <c r="P61" s="29"/>
      <c r="Q61" s="29"/>
      <c r="R61" s="29"/>
      <c r="S61" s="29"/>
      <c r="T61" s="29"/>
      <c r="U61" s="29"/>
      <c r="V61" s="29"/>
      <c r="W61" s="29"/>
      <c r="X61" s="29"/>
      <c r="Y61" s="132" t="s">
        <v>844</v>
      </c>
      <c r="Z61" s="132" t="str">
        <f>IF(Z45&lt;AA45,AA45-Z45,"")</f>
        <v/>
      </c>
      <c r="AA61" s="132" t="str">
        <f>IF(AA45&lt;Z45,Z45-AA45,"")</f>
        <v/>
      </c>
      <c r="AB61" s="132" t="str">
        <f>IF(Z45=AA45,"Same","")</f>
        <v>Same</v>
      </c>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row>
    <row r="62" spans="1:69" ht="19.5" customHeight="1" x14ac:dyDescent="0.25">
      <c r="A62" s="353"/>
      <c r="B62" s="682" t="str">
        <f>DATA!A17</f>
        <v>Sep-23</v>
      </c>
      <c r="C62" s="683"/>
      <c r="D62" s="346" t="str">
        <f>IF(DATA!B17="","",DATA!B17)</f>
        <v/>
      </c>
      <c r="E62" s="684">
        <f>IF(DATA!C17="","",DATA!C17)</f>
        <v>0</v>
      </c>
      <c r="F62" s="685"/>
      <c r="G62" s="346">
        <f>IF(DATA!D17="","",DATA!D17)</f>
        <v>0</v>
      </c>
      <c r="H62" s="345" t="str">
        <f>IF(DATA!E17="","",DATA!E17)</f>
        <v/>
      </c>
      <c r="I62" s="346" t="str">
        <f>IF(DATA!F17="","",DATA!F17)</f>
        <v/>
      </c>
      <c r="J62" s="686" t="str">
        <f>IF(DATA!G17="","",DATA!G17)</f>
        <v/>
      </c>
      <c r="K62" s="686"/>
      <c r="L62" s="346" t="str">
        <f>IF(DATA!H17="","",DATA!H17)</f>
        <v/>
      </c>
      <c r="M62" s="346">
        <f>IF(DATA!I17="","",DATA!I17)</f>
        <v>0</v>
      </c>
      <c r="N62" s="29"/>
      <c r="O62" s="29"/>
      <c r="P62" s="29"/>
      <c r="Q62" s="29"/>
      <c r="R62" s="29"/>
      <c r="S62" s="29"/>
      <c r="T62" s="29"/>
      <c r="U62" s="29"/>
      <c r="V62" s="29"/>
      <c r="W62" s="29"/>
      <c r="X62" s="29"/>
      <c r="Y62" s="132" t="s">
        <v>843</v>
      </c>
      <c r="Z62" s="132" t="str">
        <f>CONCATENATE(Z61,AA61,AB61)</f>
        <v>Same</v>
      </c>
      <c r="AA62" s="132"/>
      <c r="AB62" s="132"/>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row>
    <row r="63" spans="1:69" ht="19.5" customHeight="1" x14ac:dyDescent="0.25">
      <c r="A63" s="353"/>
      <c r="B63" s="682" t="str">
        <f>DATA!A18</f>
        <v>Oct-23</v>
      </c>
      <c r="C63" s="683"/>
      <c r="D63" s="346" t="str">
        <f>IF(DATA!B18="","",DATA!B18)</f>
        <v/>
      </c>
      <c r="E63" s="684">
        <f>IF(DATA!C18="","",DATA!C18)</f>
        <v>0</v>
      </c>
      <c r="F63" s="685"/>
      <c r="G63" s="346">
        <f>IF(DATA!D18="","",DATA!D18)</f>
        <v>0</v>
      </c>
      <c r="H63" s="345" t="str">
        <f>IF(DATA!E18="","",DATA!E18)</f>
        <v/>
      </c>
      <c r="I63" s="346" t="str">
        <f>IF(DATA!F18="","",DATA!F18)</f>
        <v/>
      </c>
      <c r="J63" s="686" t="str">
        <f>IF(DATA!G18="","",DATA!G18)</f>
        <v/>
      </c>
      <c r="K63" s="686"/>
      <c r="L63" s="346" t="str">
        <f>IF(DATA!H18="","",DATA!H18)</f>
        <v/>
      </c>
      <c r="M63" s="346">
        <f>IF(DATA!I18="","",DATA!I18)</f>
        <v>0</v>
      </c>
      <c r="N63" s="29"/>
      <c r="O63" s="29"/>
      <c r="P63" s="29"/>
      <c r="Q63" s="29"/>
      <c r="R63" s="29"/>
      <c r="S63" s="29"/>
      <c r="T63" s="29"/>
      <c r="U63" s="29"/>
      <c r="V63" s="29"/>
      <c r="W63" s="29"/>
      <c r="X63" s="29"/>
      <c r="Y63" s="132" t="s">
        <v>845</v>
      </c>
      <c r="Z63" s="132"/>
      <c r="AA63" s="132"/>
      <c r="AB63" s="132"/>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row>
    <row r="64" spans="1:69" ht="19.5" customHeight="1" x14ac:dyDescent="0.25">
      <c r="A64" s="353"/>
      <c r="B64" s="682" t="str">
        <f>DATA!A19</f>
        <v>Nov-23</v>
      </c>
      <c r="C64" s="683"/>
      <c r="D64" s="346" t="str">
        <f>IF(DATA!B19="","",DATA!B19)</f>
        <v/>
      </c>
      <c r="E64" s="684">
        <f>IF(DATA!C19="","",DATA!C19)</f>
        <v>0</v>
      </c>
      <c r="F64" s="685"/>
      <c r="G64" s="346">
        <f>IF(DATA!D19="","",DATA!D19)</f>
        <v>0</v>
      </c>
      <c r="H64" s="345" t="str">
        <f>IF(DATA!E19="","",DATA!E19)</f>
        <v/>
      </c>
      <c r="I64" s="346" t="str">
        <f>IF(DATA!F19="","",DATA!F19)</f>
        <v/>
      </c>
      <c r="J64" s="686" t="str">
        <f>IF(DATA!G19="","",DATA!G19)</f>
        <v/>
      </c>
      <c r="K64" s="686"/>
      <c r="L64" s="346" t="str">
        <f>IF(DATA!H19="","",DATA!H19)</f>
        <v/>
      </c>
      <c r="M64" s="346">
        <f>IF(DATA!I19="","",DATA!I19)</f>
        <v>0</v>
      </c>
      <c r="N64" s="29"/>
      <c r="O64" s="29"/>
      <c r="P64" s="29"/>
      <c r="Q64" s="29"/>
      <c r="R64" s="29"/>
      <c r="S64" s="29"/>
      <c r="T64" s="29"/>
      <c r="U64" s="29"/>
      <c r="V64" s="29"/>
      <c r="W64" s="29"/>
      <c r="X64" s="29"/>
      <c r="Y64" s="132"/>
      <c r="Z64" s="132"/>
      <c r="AA64" s="132"/>
      <c r="AB64" s="132"/>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row>
    <row r="65" spans="1:69" ht="19.5" customHeight="1" x14ac:dyDescent="0.25">
      <c r="A65" s="353"/>
      <c r="B65" s="682" t="str">
        <f>DATA!A20</f>
        <v>Dec-23</v>
      </c>
      <c r="C65" s="683"/>
      <c r="D65" s="346" t="str">
        <f>IF(DATA!B20="","",DATA!B20)</f>
        <v/>
      </c>
      <c r="E65" s="684">
        <f>IF(DATA!C20="","",DATA!C20)</f>
        <v>0</v>
      </c>
      <c r="F65" s="685"/>
      <c r="G65" s="346">
        <f>IF(DATA!D20="","",DATA!D20)</f>
        <v>0</v>
      </c>
      <c r="H65" s="345" t="str">
        <f>IF(DATA!E20="","",DATA!E20)</f>
        <v/>
      </c>
      <c r="I65" s="346" t="str">
        <f>IF(DATA!F20="","",DATA!F20)</f>
        <v/>
      </c>
      <c r="J65" s="686" t="str">
        <f>IF(DATA!G20="","",DATA!G20)</f>
        <v/>
      </c>
      <c r="K65" s="686"/>
      <c r="L65" s="346" t="str">
        <f>IF(DATA!H20="","",DATA!H20)</f>
        <v/>
      </c>
      <c r="M65" s="346">
        <f>IF(DATA!I20="","",DATA!I20)</f>
        <v>0</v>
      </c>
      <c r="N65" s="29"/>
      <c r="O65" s="29"/>
      <c r="P65" s="29"/>
      <c r="Q65" s="29"/>
      <c r="R65" s="29"/>
      <c r="S65" s="29"/>
      <c r="T65" s="29"/>
      <c r="U65" s="29"/>
      <c r="V65" s="29"/>
      <c r="W65" s="29"/>
      <c r="X65" s="29"/>
      <c r="Y65" s="132"/>
      <c r="Z65" s="132"/>
      <c r="AA65" s="132"/>
      <c r="AB65" s="132"/>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row>
    <row r="66" spans="1:69" ht="19.5" customHeight="1" x14ac:dyDescent="0.25">
      <c r="A66" s="353"/>
      <c r="B66" s="682" t="str">
        <f>DATA!A21</f>
        <v>Jan-24</v>
      </c>
      <c r="C66" s="683"/>
      <c r="D66" s="346" t="str">
        <f>IF(DATA!B21="","",DATA!B21)</f>
        <v/>
      </c>
      <c r="E66" s="684">
        <f>IF(DATA!C21="","",DATA!C21)</f>
        <v>0</v>
      </c>
      <c r="F66" s="685"/>
      <c r="G66" s="346">
        <f>IF(DATA!D21="","",DATA!D21)</f>
        <v>0</v>
      </c>
      <c r="H66" s="345" t="str">
        <f>IF(DATA!E21="","",DATA!E21)</f>
        <v/>
      </c>
      <c r="I66" s="346" t="str">
        <f>IF(DATA!F21="","",DATA!F21)</f>
        <v/>
      </c>
      <c r="J66" s="686" t="str">
        <f>IF(DATA!G21="","",DATA!G21)</f>
        <v/>
      </c>
      <c r="K66" s="686"/>
      <c r="L66" s="346" t="str">
        <f>IF(DATA!H21="","",DATA!H21)</f>
        <v/>
      </c>
      <c r="M66" s="346">
        <f>IF(DATA!I21="","",DATA!I21)</f>
        <v>0</v>
      </c>
      <c r="N66" s="29"/>
      <c r="O66" s="29"/>
      <c r="P66" s="29"/>
      <c r="Q66" s="29"/>
      <c r="R66" s="29"/>
      <c r="S66" s="29"/>
      <c r="T66" s="29"/>
      <c r="U66" s="29"/>
      <c r="V66" s="29"/>
      <c r="W66" s="29"/>
      <c r="X66" s="29"/>
      <c r="Y66" s="132"/>
      <c r="Z66" s="132"/>
      <c r="AA66" s="132"/>
      <c r="AB66" s="132"/>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row>
    <row r="67" spans="1:69" ht="19.5" customHeight="1" x14ac:dyDescent="0.25">
      <c r="A67" s="353"/>
      <c r="B67" s="682" t="str">
        <f>DATA!A22</f>
        <v>Feb-24</v>
      </c>
      <c r="C67" s="683"/>
      <c r="D67" s="346" t="str">
        <f>IF(DATA!B22="","",DATA!B22)</f>
        <v/>
      </c>
      <c r="E67" s="684">
        <f>IF(DATA!C22="","",DATA!C22)</f>
        <v>0</v>
      </c>
      <c r="F67" s="685"/>
      <c r="G67" s="346">
        <f>IF(DATA!D22="","",DATA!D22)</f>
        <v>0</v>
      </c>
      <c r="H67" s="345" t="str">
        <f>IF(DATA!E22="","",DATA!E22)</f>
        <v/>
      </c>
      <c r="I67" s="346" t="str">
        <f>IF(DATA!F22="","",DATA!F22)</f>
        <v/>
      </c>
      <c r="J67" s="686" t="str">
        <f>IF(DATA!G22="","",DATA!G22)</f>
        <v/>
      </c>
      <c r="K67" s="686"/>
      <c r="L67" s="346" t="str">
        <f>IF(DATA!H22="","",DATA!H22)</f>
        <v/>
      </c>
      <c r="M67" s="346">
        <f>IF(DATA!I22="","",DATA!I22)</f>
        <v>0</v>
      </c>
      <c r="N67" s="29"/>
      <c r="O67" s="29"/>
      <c r="P67" s="29"/>
      <c r="Q67" s="29"/>
      <c r="R67" s="29"/>
      <c r="S67" s="29"/>
      <c r="T67" s="29"/>
      <c r="U67" s="29"/>
      <c r="V67" s="29"/>
      <c r="W67" s="29"/>
      <c r="X67" s="29"/>
      <c r="Y67" s="132"/>
      <c r="Z67" s="132"/>
      <c r="AA67" s="132"/>
      <c r="AB67" s="132"/>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row>
    <row r="68" spans="1:69" ht="18.75" x14ac:dyDescent="0.3">
      <c r="A68" s="353"/>
      <c r="B68" s="687" t="s">
        <v>342</v>
      </c>
      <c r="C68" s="688"/>
      <c r="D68" s="688"/>
      <c r="E68" s="688"/>
      <c r="F68" s="688"/>
      <c r="G68" s="688"/>
      <c r="H68" s="688"/>
      <c r="I68" s="688"/>
      <c r="J68" s="688"/>
      <c r="K68" s="688"/>
      <c r="L68" s="689"/>
      <c r="M68" s="349" t="str">
        <f>IF(DATA!C24="","",DATA!C24)</f>
        <v/>
      </c>
      <c r="N68" s="29"/>
      <c r="O68" s="29"/>
      <c r="P68" s="29"/>
      <c r="Q68" s="29"/>
      <c r="R68" s="29"/>
      <c r="S68" s="29"/>
      <c r="T68" s="29"/>
      <c r="U68" s="29"/>
      <c r="V68" s="29"/>
      <c r="W68" s="29"/>
      <c r="X68" s="29"/>
      <c r="Y68" s="132"/>
      <c r="Z68" s="132"/>
      <c r="AA68" s="132"/>
      <c r="AB68" s="132"/>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row>
    <row r="69" spans="1:69" ht="18.75" x14ac:dyDescent="0.3">
      <c r="A69" s="353"/>
      <c r="B69" s="687" t="s">
        <v>79</v>
      </c>
      <c r="C69" s="688"/>
      <c r="D69" s="688"/>
      <c r="E69" s="688"/>
      <c r="F69" s="688"/>
      <c r="G69" s="688"/>
      <c r="H69" s="688"/>
      <c r="I69" s="688"/>
      <c r="J69" s="688"/>
      <c r="K69" s="688"/>
      <c r="L69" s="689"/>
      <c r="M69" s="349" t="str">
        <f>IF(DATA!C25="","",DATA!C25)</f>
        <v/>
      </c>
      <c r="N69" s="29"/>
      <c r="O69" s="29"/>
      <c r="P69" s="29"/>
      <c r="Q69" s="29"/>
      <c r="R69" s="29"/>
      <c r="S69" s="29"/>
      <c r="T69" s="29"/>
      <c r="U69" s="29"/>
      <c r="V69" s="29"/>
      <c r="W69" s="29"/>
      <c r="X69" s="29"/>
      <c r="Y69" s="132"/>
      <c r="Z69" s="132"/>
      <c r="AA69" s="132"/>
      <c r="AB69" s="132"/>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row>
    <row r="70" spans="1:69" ht="18" customHeight="1" x14ac:dyDescent="0.3">
      <c r="A70" s="353"/>
      <c r="B70" s="693" t="s">
        <v>80</v>
      </c>
      <c r="C70" s="694"/>
      <c r="D70" s="694"/>
      <c r="E70" s="694"/>
      <c r="F70" s="694"/>
      <c r="G70" s="694"/>
      <c r="H70" s="694"/>
      <c r="I70" s="694"/>
      <c r="J70" s="694"/>
      <c r="K70" s="694"/>
      <c r="L70" s="695"/>
      <c r="M70" s="349" t="str">
        <f>IF(DATA!C26="","",DATA!C26)</f>
        <v/>
      </c>
      <c r="N70" s="29"/>
      <c r="O70" s="29"/>
      <c r="P70" s="29"/>
      <c r="Q70" s="29"/>
      <c r="R70" s="29"/>
      <c r="S70" s="29"/>
      <c r="T70" s="29"/>
      <c r="U70" s="29"/>
      <c r="V70" s="29"/>
      <c r="W70" s="29"/>
      <c r="X70" s="29"/>
      <c r="Y70" s="132"/>
      <c r="Z70" s="132"/>
      <c r="AA70" s="132"/>
      <c r="AB70" s="132"/>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row>
    <row r="71" spans="1:69" ht="24" customHeight="1" x14ac:dyDescent="0.3">
      <c r="A71" s="353"/>
      <c r="B71" s="696" t="s">
        <v>3</v>
      </c>
      <c r="C71" s="697"/>
      <c r="D71" s="345">
        <f>SUM(D56:D67)</f>
        <v>0</v>
      </c>
      <c r="E71" s="698">
        <f>SUM(E56:F67)</f>
        <v>0</v>
      </c>
      <c r="F71" s="699"/>
      <c r="G71" s="345">
        <f>SUM(G56:G67)</f>
        <v>0</v>
      </c>
      <c r="H71" s="345">
        <f>SUM(H56:H67)</f>
        <v>0</v>
      </c>
      <c r="I71" s="345">
        <f>SUM(I56:I67)</f>
        <v>0</v>
      </c>
      <c r="J71" s="698">
        <f>SUM(J56:K67)</f>
        <v>0</v>
      </c>
      <c r="K71" s="699"/>
      <c r="L71" s="345">
        <f>SUM(L56:L67)</f>
        <v>0</v>
      </c>
      <c r="M71" s="350">
        <f>SUM(M56:M70)</f>
        <v>0</v>
      </c>
      <c r="N71" s="29"/>
      <c r="O71" s="29"/>
      <c r="P71" s="29"/>
      <c r="Q71" s="29"/>
      <c r="R71" s="29"/>
      <c r="S71" s="29"/>
      <c r="T71" s="29"/>
      <c r="U71" s="29"/>
      <c r="V71" s="29"/>
      <c r="W71" s="29"/>
      <c r="X71" s="29"/>
      <c r="Y71" s="132"/>
      <c r="Z71" s="132"/>
      <c r="AA71" s="132"/>
      <c r="AB71" s="132"/>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row>
    <row r="72" spans="1:69" ht="18.75" x14ac:dyDescent="0.3">
      <c r="A72" s="353"/>
      <c r="B72" s="355"/>
      <c r="C72" s="45"/>
      <c r="D72" s="45"/>
      <c r="E72" s="45"/>
      <c r="F72" s="45"/>
      <c r="G72" s="45"/>
      <c r="H72" s="45"/>
      <c r="I72" s="45"/>
      <c r="J72" s="45"/>
      <c r="K72" s="45"/>
      <c r="L72" s="45"/>
      <c r="M72" s="60"/>
      <c r="N72" s="29"/>
      <c r="O72" s="29"/>
      <c r="P72" s="29"/>
      <c r="Q72" s="29"/>
      <c r="R72" s="29"/>
      <c r="S72" s="29"/>
      <c r="T72" s="29"/>
      <c r="U72" s="29"/>
      <c r="V72" s="29"/>
      <c r="W72" s="29"/>
      <c r="X72" s="29"/>
      <c r="Y72" s="132"/>
      <c r="Z72" s="132"/>
      <c r="AA72" s="132"/>
      <c r="AB72" s="132"/>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row>
    <row r="73" spans="1:69" ht="21" customHeight="1" x14ac:dyDescent="0.25">
      <c r="A73" s="353"/>
      <c r="B73" s="690" t="s">
        <v>474</v>
      </c>
      <c r="C73" s="691"/>
      <c r="D73" s="691"/>
      <c r="E73" s="691"/>
      <c r="F73" s="691"/>
      <c r="G73" s="691"/>
      <c r="H73" s="691"/>
      <c r="I73" s="691"/>
      <c r="J73" s="691"/>
      <c r="K73" s="691"/>
      <c r="L73" s="691"/>
      <c r="M73" s="692"/>
      <c r="N73" s="29"/>
      <c r="O73" s="29"/>
      <c r="P73" s="29"/>
      <c r="Q73" s="29"/>
      <c r="R73" s="29"/>
      <c r="S73" s="29"/>
      <c r="T73" s="29"/>
      <c r="U73" s="29"/>
      <c r="V73" s="29"/>
      <c r="W73" s="29"/>
      <c r="X73" s="29"/>
      <c r="Y73" s="132"/>
      <c r="Z73" s="132"/>
      <c r="AA73" s="132"/>
      <c r="AB73" s="132"/>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row>
    <row r="74" spans="1:69" ht="18" customHeight="1" x14ac:dyDescent="0.25">
      <c r="A74" s="353"/>
      <c r="B74" s="679" t="s">
        <v>54</v>
      </c>
      <c r="C74" s="679"/>
      <c r="D74" s="184" t="s">
        <v>4</v>
      </c>
      <c r="E74" s="676" t="s">
        <v>222</v>
      </c>
      <c r="F74" s="678"/>
      <c r="G74" s="184" t="s">
        <v>223</v>
      </c>
      <c r="H74" s="184" t="str">
        <f>IF(DATA!M10="","",DATA!M10)</f>
        <v>Medisep</v>
      </c>
      <c r="I74" s="184" t="str">
        <f>IF(DATA!N10="","",DATA!N10)</f>
        <v/>
      </c>
      <c r="J74" s="676" t="s">
        <v>224</v>
      </c>
      <c r="K74" s="678"/>
      <c r="L74" s="184" t="s">
        <v>225</v>
      </c>
      <c r="M74" s="184" t="s">
        <v>3</v>
      </c>
      <c r="N74" s="29"/>
      <c r="O74" s="29"/>
      <c r="P74" s="29"/>
      <c r="Q74" s="29"/>
      <c r="R74" s="29"/>
      <c r="S74" s="29"/>
      <c r="T74" s="29"/>
      <c r="U74" s="29"/>
      <c r="V74" s="29"/>
      <c r="W74" s="29"/>
      <c r="X74" s="29"/>
      <c r="Y74" s="132"/>
      <c r="Z74" s="132"/>
      <c r="AA74" s="132"/>
      <c r="AB74" s="132"/>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row>
    <row r="75" spans="1:69" ht="18" customHeight="1" x14ac:dyDescent="0.25">
      <c r="A75" s="353"/>
      <c r="B75" s="682" t="str">
        <f>DATA!A11</f>
        <v>Mar-23</v>
      </c>
      <c r="C75" s="683"/>
      <c r="D75" s="185" t="str">
        <f>IF(DATA!J11="","",DATA!J11)</f>
        <v/>
      </c>
      <c r="E75" s="635" t="str">
        <f>IF(DATA!K11="","",DATA!K11)</f>
        <v/>
      </c>
      <c r="F75" s="636"/>
      <c r="G75" s="185" t="str">
        <f>IF(DATA!L11="","",DATA!L11)</f>
        <v/>
      </c>
      <c r="H75" s="185" t="str">
        <f>IF(DATA!M11="","",DATA!M11)</f>
        <v/>
      </c>
      <c r="I75" s="185" t="str">
        <f>IF(DATA!N11="","",DATA!N11)</f>
        <v/>
      </c>
      <c r="J75" s="635" t="str">
        <f>IF(DATA!O11="","",DATA!O11)</f>
        <v/>
      </c>
      <c r="K75" s="636"/>
      <c r="L75" s="185" t="str">
        <f>IF(DATA!P11="","",DATA!P11)</f>
        <v/>
      </c>
      <c r="M75" s="185" t="str">
        <f>IF(DATA!Q11=0,"",DATA!Q11)</f>
        <v/>
      </c>
      <c r="N75" s="29"/>
      <c r="O75" s="29"/>
      <c r="P75" s="29"/>
      <c r="Q75" s="29"/>
      <c r="R75" s="29"/>
      <c r="S75" s="29"/>
      <c r="T75" s="29"/>
      <c r="U75" s="29"/>
      <c r="V75" s="29"/>
      <c r="W75" s="29"/>
      <c r="X75" s="29"/>
      <c r="Y75" s="132"/>
      <c r="Z75" s="132"/>
      <c r="AA75" s="132"/>
      <c r="AB75" s="132"/>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row>
    <row r="76" spans="1:69" ht="18" customHeight="1" x14ac:dyDescent="0.25">
      <c r="A76" s="353"/>
      <c r="B76" s="682" t="str">
        <f>DATA!A12</f>
        <v>Apr-23</v>
      </c>
      <c r="C76" s="683"/>
      <c r="D76" s="185" t="str">
        <f>IF(DATA!J12="","",DATA!J12)</f>
        <v/>
      </c>
      <c r="E76" s="635" t="str">
        <f>IF(DATA!K12="","",DATA!K12)</f>
        <v/>
      </c>
      <c r="F76" s="636"/>
      <c r="G76" s="185" t="str">
        <f>IF(DATA!L12="","",DATA!L12)</f>
        <v/>
      </c>
      <c r="H76" s="185" t="str">
        <f>IF(DATA!M12="","",DATA!M12)</f>
        <v/>
      </c>
      <c r="I76" s="185" t="str">
        <f>IF(DATA!N12="","",DATA!N12)</f>
        <v/>
      </c>
      <c r="J76" s="635" t="str">
        <f>IF(DATA!O12="","",DATA!O12)</f>
        <v/>
      </c>
      <c r="K76" s="636"/>
      <c r="L76" s="185" t="str">
        <f>IF(DATA!P12="","",DATA!P12)</f>
        <v/>
      </c>
      <c r="M76" s="185" t="str">
        <f>IF(DATA!Q12=0,"",DATA!Q12)</f>
        <v/>
      </c>
      <c r="N76" s="29"/>
      <c r="O76" s="29"/>
      <c r="P76" s="29"/>
      <c r="Q76" s="29"/>
      <c r="R76" s="29"/>
      <c r="S76" s="29"/>
      <c r="T76" s="29"/>
      <c r="U76" s="29"/>
      <c r="V76" s="29"/>
      <c r="W76" s="29"/>
      <c r="X76" s="29"/>
      <c r="Y76" s="132"/>
      <c r="Z76" s="132"/>
      <c r="AA76" s="132"/>
      <c r="AB76" s="132"/>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row>
    <row r="77" spans="1:69" ht="18" customHeight="1" x14ac:dyDescent="0.25">
      <c r="A77" s="353"/>
      <c r="B77" s="682" t="str">
        <f>DATA!A13</f>
        <v>May-23</v>
      </c>
      <c r="C77" s="683"/>
      <c r="D77" s="185" t="str">
        <f>IF(DATA!J13="","",DATA!J13)</f>
        <v/>
      </c>
      <c r="E77" s="635" t="str">
        <f>IF(DATA!K13="","",DATA!K13)</f>
        <v/>
      </c>
      <c r="F77" s="636"/>
      <c r="G77" s="185" t="str">
        <f>IF(DATA!L13="","",DATA!L13)</f>
        <v/>
      </c>
      <c r="H77" s="185" t="str">
        <f>IF(DATA!M13="","",DATA!M13)</f>
        <v/>
      </c>
      <c r="I77" s="185" t="str">
        <f>IF(DATA!N13="","",DATA!N13)</f>
        <v/>
      </c>
      <c r="J77" s="635" t="str">
        <f>IF(DATA!O13="","",DATA!O13)</f>
        <v/>
      </c>
      <c r="K77" s="636"/>
      <c r="L77" s="185" t="str">
        <f>IF(DATA!P13="","",DATA!P13)</f>
        <v/>
      </c>
      <c r="M77" s="185" t="str">
        <f>IF(DATA!Q13=0,"",DATA!Q13)</f>
        <v/>
      </c>
      <c r="N77" s="29"/>
      <c r="O77" s="29"/>
      <c r="P77" s="29"/>
      <c r="Q77" s="29"/>
      <c r="R77" s="29"/>
      <c r="S77" s="29"/>
      <c r="T77" s="29"/>
      <c r="U77" s="29"/>
      <c r="V77" s="29"/>
      <c r="W77" s="29"/>
      <c r="X77" s="29"/>
      <c r="Y77" s="132"/>
      <c r="Z77" s="132"/>
      <c r="AA77" s="132"/>
      <c r="AB77" s="132"/>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row>
    <row r="78" spans="1:69" ht="18" customHeight="1" x14ac:dyDescent="0.25">
      <c r="A78" s="353"/>
      <c r="B78" s="682" t="str">
        <f>DATA!A14</f>
        <v>Jun-23</v>
      </c>
      <c r="C78" s="683"/>
      <c r="D78" s="185" t="str">
        <f>IF(DATA!J14="","",DATA!J14)</f>
        <v/>
      </c>
      <c r="E78" s="635" t="str">
        <f>IF(DATA!K14="","",DATA!K14)</f>
        <v/>
      </c>
      <c r="F78" s="636"/>
      <c r="G78" s="185" t="str">
        <f>IF(DATA!L14="","",DATA!L14)</f>
        <v/>
      </c>
      <c r="H78" s="185" t="str">
        <f>IF(DATA!M14="","",DATA!M14)</f>
        <v/>
      </c>
      <c r="I78" s="185" t="str">
        <f>IF(DATA!N14="","",DATA!N14)</f>
        <v/>
      </c>
      <c r="J78" s="635" t="str">
        <f>IF(DATA!O14="","",DATA!O14)</f>
        <v/>
      </c>
      <c r="K78" s="636"/>
      <c r="L78" s="185" t="str">
        <f>IF(DATA!P14="","",DATA!P14)</f>
        <v/>
      </c>
      <c r="M78" s="185" t="str">
        <f>IF(DATA!Q14=0,"",DATA!Q14)</f>
        <v/>
      </c>
      <c r="N78" s="29"/>
      <c r="O78" s="29"/>
      <c r="P78" s="29"/>
      <c r="Q78" s="29"/>
      <c r="R78" s="29"/>
      <c r="S78" s="29"/>
      <c r="T78" s="29"/>
      <c r="U78" s="29"/>
      <c r="V78" s="29"/>
      <c r="W78" s="29"/>
      <c r="X78" s="29"/>
      <c r="Y78" s="132"/>
      <c r="Z78" s="132"/>
      <c r="AA78" s="132"/>
      <c r="AB78" s="132"/>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row>
    <row r="79" spans="1:69" ht="18" customHeight="1" x14ac:dyDescent="0.25">
      <c r="A79" s="25"/>
      <c r="B79" s="682" t="str">
        <f>DATA!A15</f>
        <v>Jul-23</v>
      </c>
      <c r="C79" s="683"/>
      <c r="D79" s="185" t="str">
        <f>IF(DATA!J15="","",DATA!J15)</f>
        <v/>
      </c>
      <c r="E79" s="635" t="str">
        <f>IF(DATA!K15="","",DATA!K15)</f>
        <v/>
      </c>
      <c r="F79" s="636"/>
      <c r="G79" s="185" t="str">
        <f>IF(DATA!L15="","",DATA!L15)</f>
        <v/>
      </c>
      <c r="H79" s="185" t="str">
        <f>IF(DATA!M15="","",DATA!M15)</f>
        <v/>
      </c>
      <c r="I79" s="185" t="str">
        <f>IF(DATA!N15="","",DATA!N15)</f>
        <v/>
      </c>
      <c r="J79" s="635" t="str">
        <f>IF(DATA!O15="","",DATA!O15)</f>
        <v/>
      </c>
      <c r="K79" s="636"/>
      <c r="L79" s="185" t="str">
        <f>IF(DATA!P15="","",DATA!P15)</f>
        <v/>
      </c>
      <c r="M79" s="185" t="str">
        <f>IF(DATA!Q15=0,"",DATA!Q15)</f>
        <v/>
      </c>
      <c r="N79" s="29"/>
      <c r="O79" s="29"/>
      <c r="P79" s="29"/>
      <c r="Q79" s="29"/>
      <c r="R79" s="29"/>
      <c r="S79" s="29"/>
      <c r="T79" s="29"/>
      <c r="U79" s="29"/>
      <c r="V79" s="29"/>
      <c r="W79" s="29"/>
      <c r="X79" s="29"/>
      <c r="Y79" s="132"/>
      <c r="Z79" s="132"/>
      <c r="AA79" s="132"/>
      <c r="AB79" s="132"/>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row>
    <row r="80" spans="1:69" ht="18" customHeight="1" x14ac:dyDescent="0.25">
      <c r="A80" s="25"/>
      <c r="B80" s="682" t="str">
        <f>DATA!A16</f>
        <v>Aug-23</v>
      </c>
      <c r="C80" s="683"/>
      <c r="D80" s="185" t="str">
        <f>IF(DATA!J16="","",DATA!J16)</f>
        <v/>
      </c>
      <c r="E80" s="635" t="str">
        <f>IF(DATA!K16="","",DATA!K16)</f>
        <v/>
      </c>
      <c r="F80" s="636"/>
      <c r="G80" s="185" t="str">
        <f>IF(DATA!L16="","",DATA!L16)</f>
        <v/>
      </c>
      <c r="H80" s="185" t="str">
        <f>IF(DATA!M16="","",DATA!M16)</f>
        <v/>
      </c>
      <c r="I80" s="185" t="str">
        <f>IF(DATA!N16="","",DATA!N16)</f>
        <v/>
      </c>
      <c r="J80" s="635" t="str">
        <f>IF(DATA!O16="","",DATA!O16)</f>
        <v/>
      </c>
      <c r="K80" s="636"/>
      <c r="L80" s="185" t="str">
        <f>IF(DATA!P16="","",DATA!P16)</f>
        <v/>
      </c>
      <c r="M80" s="185" t="str">
        <f>IF(DATA!Q16=0,"",DATA!Q16)</f>
        <v/>
      </c>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row>
    <row r="81" spans="1:69" ht="18" customHeight="1" x14ac:dyDescent="0.25">
      <c r="A81" s="25"/>
      <c r="B81" s="682" t="str">
        <f>DATA!A17</f>
        <v>Sep-23</v>
      </c>
      <c r="C81" s="683"/>
      <c r="D81" s="185" t="str">
        <f>IF(DATA!J17="","",DATA!J17)</f>
        <v/>
      </c>
      <c r="E81" s="635" t="str">
        <f>IF(DATA!K17="","",DATA!K17)</f>
        <v/>
      </c>
      <c r="F81" s="636"/>
      <c r="G81" s="185" t="str">
        <f>IF(DATA!L17="","",DATA!L17)</f>
        <v/>
      </c>
      <c r="H81" s="185" t="str">
        <f>IF(DATA!M17="","",DATA!M17)</f>
        <v/>
      </c>
      <c r="I81" s="185" t="str">
        <f>IF(DATA!N17="","",DATA!N17)</f>
        <v/>
      </c>
      <c r="J81" s="635" t="str">
        <f>IF(DATA!O17="","",DATA!O17)</f>
        <v/>
      </c>
      <c r="K81" s="636"/>
      <c r="L81" s="185" t="str">
        <f>IF(DATA!P17="","",DATA!P17)</f>
        <v/>
      </c>
      <c r="M81" s="185" t="str">
        <f>IF(DATA!Q17=0,"",DATA!Q17)</f>
        <v/>
      </c>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row>
    <row r="82" spans="1:69" ht="18" customHeight="1" x14ac:dyDescent="0.25">
      <c r="A82" s="25"/>
      <c r="B82" s="682" t="str">
        <f>DATA!A18</f>
        <v>Oct-23</v>
      </c>
      <c r="C82" s="683"/>
      <c r="D82" s="185" t="str">
        <f>IF(DATA!J18="","",DATA!J18)</f>
        <v/>
      </c>
      <c r="E82" s="635" t="str">
        <f>IF(DATA!K18="","",DATA!K18)</f>
        <v/>
      </c>
      <c r="F82" s="636"/>
      <c r="G82" s="185" t="str">
        <f>IF(DATA!L18="","",DATA!L18)</f>
        <v/>
      </c>
      <c r="H82" s="185" t="str">
        <f>IF(DATA!M18="","",DATA!M18)</f>
        <v/>
      </c>
      <c r="I82" s="185" t="str">
        <f>IF(DATA!N18="","",DATA!N18)</f>
        <v/>
      </c>
      <c r="J82" s="635" t="str">
        <f>IF(DATA!O18="","",DATA!O18)</f>
        <v/>
      </c>
      <c r="K82" s="636"/>
      <c r="L82" s="185" t="str">
        <f>IF(DATA!P18="","",DATA!P18)</f>
        <v/>
      </c>
      <c r="M82" s="185" t="str">
        <f>IF(DATA!Q18=0,"",DATA!Q18)</f>
        <v/>
      </c>
      <c r="N82" s="29"/>
      <c r="O82" s="29"/>
      <c r="P82" s="29"/>
      <c r="Q82" s="29"/>
      <c r="R82" s="29"/>
      <c r="S82" s="29"/>
      <c r="T82" s="29"/>
      <c r="U82" s="29"/>
      <c r="V82" s="29"/>
      <c r="W82" s="29"/>
      <c r="X82" s="29"/>
      <c r="Y82" s="29"/>
      <c r="Z82" s="29" t="s">
        <v>762</v>
      </c>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row>
    <row r="83" spans="1:69" ht="18" customHeight="1" x14ac:dyDescent="0.25">
      <c r="A83" s="25"/>
      <c r="B83" s="682" t="str">
        <f>DATA!A19</f>
        <v>Nov-23</v>
      </c>
      <c r="C83" s="683"/>
      <c r="D83" s="185" t="str">
        <f>IF(DATA!J19="","",DATA!J19)</f>
        <v/>
      </c>
      <c r="E83" s="635" t="str">
        <f>IF(DATA!K19="","",DATA!K19)</f>
        <v/>
      </c>
      <c r="F83" s="636"/>
      <c r="G83" s="185" t="str">
        <f>IF(DATA!L19="","",DATA!L19)</f>
        <v/>
      </c>
      <c r="H83" s="185" t="str">
        <f>IF(DATA!M19="","",DATA!M19)</f>
        <v/>
      </c>
      <c r="I83" s="185" t="str">
        <f>IF(DATA!N19="","",DATA!N19)</f>
        <v/>
      </c>
      <c r="J83" s="635" t="str">
        <f>IF(DATA!O19="","",DATA!O19)</f>
        <v/>
      </c>
      <c r="K83" s="636"/>
      <c r="L83" s="185" t="str">
        <f>IF(DATA!P19="","",DATA!P19)</f>
        <v/>
      </c>
      <c r="M83" s="185" t="str">
        <f>IF(DATA!Q19=0,"",DATA!Q19)</f>
        <v/>
      </c>
      <c r="N83" s="29"/>
      <c r="O83" s="29"/>
      <c r="P83" s="29"/>
      <c r="Q83" s="29"/>
      <c r="R83" s="29"/>
      <c r="S83" s="29"/>
      <c r="T83" s="29"/>
      <c r="U83" s="29"/>
      <c r="V83" s="29"/>
      <c r="W83" s="29"/>
      <c r="X83" s="29"/>
      <c r="Y83" s="29"/>
      <c r="Z83" s="29" t="s">
        <v>763</v>
      </c>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row>
    <row r="84" spans="1:69" ht="18" customHeight="1" x14ac:dyDescent="0.25">
      <c r="A84" s="25"/>
      <c r="B84" s="682" t="str">
        <f>DATA!A20</f>
        <v>Dec-23</v>
      </c>
      <c r="C84" s="683"/>
      <c r="D84" s="185" t="str">
        <f>IF(DATA!J20="","",DATA!J20)</f>
        <v/>
      </c>
      <c r="E84" s="635" t="str">
        <f>IF(DATA!K20="","",DATA!K20)</f>
        <v/>
      </c>
      <c r="F84" s="636"/>
      <c r="G84" s="185" t="str">
        <f>IF(DATA!L20="","",DATA!L20)</f>
        <v/>
      </c>
      <c r="H84" s="185" t="str">
        <f>IF(DATA!M20="","",DATA!M20)</f>
        <v/>
      </c>
      <c r="I84" s="185" t="str">
        <f>IF(DATA!N20="","",DATA!N20)</f>
        <v/>
      </c>
      <c r="J84" s="635" t="str">
        <f>IF(DATA!O20="","",DATA!O20)</f>
        <v/>
      </c>
      <c r="K84" s="636"/>
      <c r="L84" s="185" t="str">
        <f>IF(DATA!P20="","",DATA!P20)</f>
        <v/>
      </c>
      <c r="M84" s="185" t="str">
        <f>IF(DATA!Q20=0,"",DATA!Q20)</f>
        <v/>
      </c>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row>
    <row r="85" spans="1:69" ht="18" customHeight="1" x14ac:dyDescent="0.25">
      <c r="A85" s="25"/>
      <c r="B85" s="682" t="str">
        <f>DATA!A21</f>
        <v>Jan-24</v>
      </c>
      <c r="C85" s="683"/>
      <c r="D85" s="185" t="str">
        <f>IF(DATA!J21="","",DATA!J21)</f>
        <v/>
      </c>
      <c r="E85" s="635" t="str">
        <f>IF(DATA!K21="","",DATA!K21)</f>
        <v/>
      </c>
      <c r="F85" s="636"/>
      <c r="G85" s="185" t="str">
        <f>IF(DATA!L21="","",DATA!L21)</f>
        <v/>
      </c>
      <c r="H85" s="185" t="str">
        <f>IF(DATA!M21="","",DATA!M21)</f>
        <v/>
      </c>
      <c r="I85" s="185" t="str">
        <f>IF(DATA!N21="","",DATA!N21)</f>
        <v/>
      </c>
      <c r="J85" s="635" t="str">
        <f>IF(DATA!O21="","",DATA!O21)</f>
        <v/>
      </c>
      <c r="K85" s="636"/>
      <c r="L85" s="185" t="str">
        <f>IF(DATA!P21="","",DATA!P21)</f>
        <v/>
      </c>
      <c r="M85" s="185" t="str">
        <f>IF(DATA!Q21=0,"",DATA!Q21)</f>
        <v/>
      </c>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row>
    <row r="86" spans="1:69" ht="18" customHeight="1" x14ac:dyDescent="0.25">
      <c r="A86" s="25"/>
      <c r="B86" s="682" t="str">
        <f>DATA!A22</f>
        <v>Feb-24</v>
      </c>
      <c r="C86" s="683"/>
      <c r="D86" s="185" t="str">
        <f>IF(DATA!J22="","",DATA!J22)</f>
        <v/>
      </c>
      <c r="E86" s="635" t="str">
        <f>IF(DATA!K22="","",DATA!K22)</f>
        <v/>
      </c>
      <c r="F86" s="636"/>
      <c r="G86" s="185" t="str">
        <f>IF(DATA!L22="","",DATA!L22)</f>
        <v/>
      </c>
      <c r="H86" s="185" t="str">
        <f>IF(DATA!M22="","",DATA!M22)</f>
        <v/>
      </c>
      <c r="I86" s="185" t="str">
        <f>IF(DATA!N22="","",DATA!N22)</f>
        <v/>
      </c>
      <c r="J86" s="635" t="str">
        <f>IF(DATA!O22="","",DATA!O22)</f>
        <v/>
      </c>
      <c r="K86" s="636"/>
      <c r="L86" s="185" t="str">
        <f>IF(DATA!P22="","",DATA!P22)</f>
        <v/>
      </c>
      <c r="M86" s="185" t="str">
        <f>IF(DATA!Q22=0,"",DATA!Q22)</f>
        <v/>
      </c>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row>
    <row r="87" spans="1:69" ht="24" customHeight="1" x14ac:dyDescent="0.25">
      <c r="A87" s="25"/>
      <c r="B87" s="711" t="s">
        <v>475</v>
      </c>
      <c r="C87" s="712"/>
      <c r="D87" s="185">
        <f>IF(DATA!J24="","",DATA!J24)</f>
        <v>0</v>
      </c>
      <c r="E87" s="635"/>
      <c r="F87" s="636"/>
      <c r="G87" s="185"/>
      <c r="H87" s="185"/>
      <c r="I87" s="185"/>
      <c r="J87" s="635"/>
      <c r="K87" s="636"/>
      <c r="L87" s="185"/>
      <c r="M87" s="351">
        <f>IF(D87="","",D87)</f>
        <v>0</v>
      </c>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row>
    <row r="88" spans="1:69" ht="23.25" customHeight="1" x14ac:dyDescent="0.25">
      <c r="A88" s="25"/>
      <c r="B88" s="711" t="s">
        <v>476</v>
      </c>
      <c r="C88" s="712"/>
      <c r="D88" s="185" t="str">
        <f>IF(DATA!J25="","",DATA!J25)</f>
        <v/>
      </c>
      <c r="E88" s="635"/>
      <c r="F88" s="636"/>
      <c r="G88" s="185"/>
      <c r="H88" s="185"/>
      <c r="I88" s="185"/>
      <c r="J88" s="635"/>
      <c r="K88" s="636"/>
      <c r="L88" s="185"/>
      <c r="M88" s="351" t="str">
        <f t="shared" ref="M88:M89" si="7">IF(D88="","",D88)</f>
        <v/>
      </c>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row>
    <row r="89" spans="1:69" ht="26.25" customHeight="1" x14ac:dyDescent="0.25">
      <c r="A89" s="25"/>
      <c r="B89" s="711" t="s">
        <v>486</v>
      </c>
      <c r="C89" s="712"/>
      <c r="D89" s="185" t="str">
        <f>IF(DATA!J26="","",DATA!J26)</f>
        <v/>
      </c>
      <c r="E89" s="635"/>
      <c r="F89" s="636"/>
      <c r="G89" s="185"/>
      <c r="H89" s="185"/>
      <c r="I89" s="185"/>
      <c r="J89" s="635"/>
      <c r="K89" s="636"/>
      <c r="L89" s="185"/>
      <c r="M89" s="351" t="str">
        <f t="shared" si="7"/>
        <v/>
      </c>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row>
    <row r="90" spans="1:69" ht="24" customHeight="1" x14ac:dyDescent="0.25">
      <c r="A90" s="25"/>
      <c r="B90" s="696" t="s">
        <v>3</v>
      </c>
      <c r="C90" s="697"/>
      <c r="D90" s="352">
        <f>SUM(D75:D89)</f>
        <v>0</v>
      </c>
      <c r="E90" s="708">
        <f>SUM(E75:F86)</f>
        <v>0</v>
      </c>
      <c r="F90" s="708"/>
      <c r="G90" s="352">
        <f>SUM(G75:G86)</f>
        <v>0</v>
      </c>
      <c r="H90" s="352">
        <f>SUM(H75:H86)</f>
        <v>0</v>
      </c>
      <c r="I90" s="352">
        <f>SUM(I75:I86)</f>
        <v>0</v>
      </c>
      <c r="J90" s="708">
        <f>SUM(J75:K86)</f>
        <v>0</v>
      </c>
      <c r="K90" s="708"/>
      <c r="L90" s="352">
        <f>SUM(L75:L86)</f>
        <v>0</v>
      </c>
      <c r="M90" s="352">
        <f>SUM(M75:M89)</f>
        <v>0</v>
      </c>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row>
    <row r="91" spans="1:69" ht="11.25" customHeight="1" x14ac:dyDescent="0.25">
      <c r="A91" s="396"/>
      <c r="B91" s="25"/>
      <c r="C91" s="25"/>
      <c r="D91" s="25"/>
      <c r="E91" s="25"/>
      <c r="F91" s="25"/>
      <c r="G91" s="25"/>
      <c r="H91" s="25"/>
      <c r="I91" s="25"/>
      <c r="J91" s="25"/>
      <c r="K91" s="25"/>
      <c r="L91" s="25"/>
      <c r="M91" s="25"/>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row>
    <row r="92" spans="1:69" x14ac:dyDescent="0.25">
      <c r="A92" s="396"/>
      <c r="B92" s="25"/>
      <c r="C92" s="25"/>
      <c r="D92" s="618" t="s">
        <v>1083</v>
      </c>
      <c r="E92" s="618"/>
      <c r="F92" s="618"/>
      <c r="G92" s="618"/>
      <c r="H92" s="618"/>
      <c r="I92" s="618"/>
      <c r="J92" s="618"/>
      <c r="K92" s="618"/>
      <c r="L92" s="25"/>
      <c r="M92" s="25"/>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row>
    <row r="93" spans="1:69" x14ac:dyDescent="0.25">
      <c r="A93" s="25"/>
      <c r="B93" s="25"/>
      <c r="C93" s="25"/>
      <c r="D93" s="27" t="str">
        <f>'Final Statement'!D95</f>
        <v>Mar. 2023</v>
      </c>
      <c r="E93" s="619" t="s">
        <v>1108</v>
      </c>
      <c r="F93" s="620"/>
      <c r="G93" s="27" t="s">
        <v>1109</v>
      </c>
      <c r="H93" s="27" t="s">
        <v>1110</v>
      </c>
      <c r="I93" s="27" t="s">
        <v>1111</v>
      </c>
      <c r="J93" s="619" t="s">
        <v>1112</v>
      </c>
      <c r="K93" s="620"/>
      <c r="L93" s="25"/>
      <c r="M93" s="25"/>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row>
    <row r="94" spans="1:69" x14ac:dyDescent="0.25">
      <c r="A94" s="25"/>
      <c r="B94" s="25"/>
      <c r="C94" s="25"/>
      <c r="D94" s="27" t="str">
        <f>IF('Final Statement'!D96="","",'Final Statement'!D96)</f>
        <v/>
      </c>
      <c r="E94" s="619" t="str">
        <f>IF('Final Statement'!E96="","",'Final Statement'!E96)</f>
        <v/>
      </c>
      <c r="F94" s="620"/>
      <c r="G94" s="27" t="str">
        <f>IF('Final Statement'!G96="","",'Final Statement'!G96)</f>
        <v/>
      </c>
      <c r="H94" s="27" t="str">
        <f>IF('Final Statement'!H96="","",'Final Statement'!H96)</f>
        <v/>
      </c>
      <c r="I94" s="27" t="str">
        <f>IF('Final Statement'!I96="","",'Final Statement'!I96)</f>
        <v/>
      </c>
      <c r="J94" s="619" t="str">
        <f>IF('Final Statement'!J96="","",'Final Statement'!J96)</f>
        <v/>
      </c>
      <c r="K94" s="620"/>
      <c r="L94" s="25"/>
      <c r="M94" s="25"/>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row>
    <row r="95" spans="1:69" x14ac:dyDescent="0.25">
      <c r="A95" s="25"/>
      <c r="B95" s="25"/>
      <c r="C95" s="25"/>
      <c r="D95" s="27" t="s">
        <v>1113</v>
      </c>
      <c r="E95" s="619" t="s">
        <v>1114</v>
      </c>
      <c r="F95" s="620"/>
      <c r="G95" s="27" t="s">
        <v>1115</v>
      </c>
      <c r="H95" s="27" t="s">
        <v>1116</v>
      </c>
      <c r="I95" s="27" t="s">
        <v>1117</v>
      </c>
      <c r="J95" s="619" t="s">
        <v>1118</v>
      </c>
      <c r="K95" s="620"/>
      <c r="L95" s="25"/>
      <c r="M95" s="25"/>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row>
    <row r="96" spans="1:69" x14ac:dyDescent="0.25">
      <c r="A96" s="25"/>
      <c r="B96" s="25"/>
      <c r="C96" s="25"/>
      <c r="D96" s="27" t="str">
        <f>IF('Final Statement'!D98="","",'Final Statement'!D98)</f>
        <v/>
      </c>
      <c r="E96" s="619" t="str">
        <f>IF('Final Statement'!E98="","",'Final Statement'!E98)</f>
        <v/>
      </c>
      <c r="F96" s="620"/>
      <c r="G96" s="27" t="str">
        <f>IF('Final Statement'!G98="","",'Final Statement'!G98)</f>
        <v/>
      </c>
      <c r="H96" s="27" t="str">
        <f>IF('Final Statement'!H98="","",'Final Statement'!H98)</f>
        <v/>
      </c>
      <c r="I96" s="27" t="str">
        <f>IF('Final Statement'!I98="","",'Final Statement'!I98)</f>
        <v/>
      </c>
      <c r="J96" s="619"/>
      <c r="K96" s="620"/>
      <c r="L96" s="25"/>
      <c r="M96" s="25"/>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row>
    <row r="97" spans="1:69" x14ac:dyDescent="0.25">
      <c r="A97" s="25"/>
      <c r="B97" s="25"/>
      <c r="C97" s="25"/>
      <c r="D97" s="25"/>
      <c r="E97" s="25"/>
      <c r="F97" s="25"/>
      <c r="G97" s="25"/>
      <c r="H97" s="25"/>
      <c r="I97" s="25"/>
      <c r="J97" s="25"/>
      <c r="K97" s="25"/>
      <c r="L97" s="25"/>
      <c r="M97" s="25"/>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row>
    <row r="98" spans="1:69"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row>
    <row r="99" spans="1:69"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row>
    <row r="100" spans="1:69"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row>
    <row r="101" spans="1:69"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row>
    <row r="102" spans="1:69"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row>
    <row r="103" spans="1:69"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row>
    <row r="104" spans="1:69"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row>
    <row r="105" spans="1:69"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row>
    <row r="106" spans="1:69"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row>
    <row r="107" spans="1:69"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row>
    <row r="108" spans="1:69"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row>
    <row r="109" spans="1:69"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row>
    <row r="110" spans="1:69"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row>
    <row r="111" spans="1:69"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row>
    <row r="112" spans="1:69"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row>
    <row r="113" spans="1:69"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row>
    <row r="114" spans="1:69"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row>
    <row r="115" spans="1:69"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row>
    <row r="116" spans="1:69"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row>
    <row r="117" spans="1:69"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row>
    <row r="118" spans="1:69"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row>
    <row r="119" spans="1:69"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row>
    <row r="120" spans="1:69"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row>
    <row r="121" spans="1:69"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row>
    <row r="122" spans="1:69"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row>
    <row r="123" spans="1:69"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row>
    <row r="124" spans="1:69"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row>
    <row r="125" spans="1:69"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row>
    <row r="126" spans="1:69"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row>
    <row r="127" spans="1:69"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row>
    <row r="128" spans="1:69"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row>
    <row r="129" spans="1:69"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row>
    <row r="130" spans="1:69"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row>
    <row r="131" spans="1:69"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row>
    <row r="132" spans="1:69"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row>
    <row r="133" spans="1:69"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row>
    <row r="134" spans="1:69"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row>
    <row r="135" spans="1:69"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row>
    <row r="136" spans="1:69"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row>
    <row r="137" spans="1:69"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row>
    <row r="138" spans="1:69"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row>
    <row r="139" spans="1:69"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row>
    <row r="140" spans="1:69"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row>
    <row r="141" spans="1:69"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row>
    <row r="142" spans="1:69"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row>
    <row r="143" spans="1:69"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row>
    <row r="144" spans="1:69"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row>
    <row r="145" spans="1:69"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row>
    <row r="146" spans="1:69"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row>
    <row r="147" spans="1:69"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row>
    <row r="148" spans="1:69"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row>
    <row r="149" spans="1:6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row>
    <row r="150" spans="1:6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row>
    <row r="151" spans="1:6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row>
    <row r="152" spans="1:6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row>
    <row r="153" spans="1:6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row>
    <row r="154" spans="1:6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row>
    <row r="155" spans="1:6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row>
    <row r="156" spans="1:6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row>
    <row r="157" spans="1:6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row>
    <row r="158" spans="1:69"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row>
    <row r="159" spans="1:69"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row>
    <row r="160" spans="1:69"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row>
    <row r="161" spans="1:69"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row>
    <row r="162" spans="1:69"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row>
    <row r="163" spans="1:69"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row>
    <row r="164" spans="1:69"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row>
    <row r="165" spans="1:69"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row>
    <row r="166" spans="1:69"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row>
    <row r="167" spans="1:69"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row>
    <row r="168" spans="1:69"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row>
    <row r="169" spans="1:69"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row>
    <row r="170" spans="1:69"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row>
    <row r="171" spans="1:69"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row>
    <row r="172" spans="1:69"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row>
    <row r="173" spans="1:69"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row>
    <row r="174" spans="1:69"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row>
    <row r="175" spans="1:69"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row>
    <row r="176" spans="1:69"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row>
    <row r="177" spans="1:69"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row>
    <row r="178" spans="1:69"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row>
    <row r="179" spans="1:69"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row>
    <row r="180" spans="1:69"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row>
    <row r="181" spans="1:69"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row>
    <row r="182" spans="1:69"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row>
    <row r="183" spans="1:69"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row>
    <row r="184" spans="1:69"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row>
    <row r="185" spans="1:69"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row>
    <row r="186" spans="1:69"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row>
    <row r="187" spans="1:69"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row>
    <row r="188" spans="1:69"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row>
    <row r="189" spans="1:69"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row>
    <row r="190" spans="1:69"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row>
    <row r="191" spans="1:69"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row>
    <row r="192" spans="1:69"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row>
    <row r="193" spans="1:69"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row>
    <row r="194" spans="1:69"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row>
    <row r="195" spans="1:69"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row>
    <row r="196" spans="1:69"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row>
    <row r="197" spans="1:69"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row>
    <row r="198" spans="1:69"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row>
    <row r="199" spans="1:69"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row>
    <row r="200" spans="1:69"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row>
    <row r="201" spans="1:69"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row>
    <row r="202" spans="1:69"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row>
    <row r="203" spans="1:69"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row>
    <row r="204" spans="1:69"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row>
    <row r="205" spans="1:69"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row>
    <row r="206" spans="1:69"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row>
    <row r="207" spans="1:69"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row>
    <row r="208" spans="1:69"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row>
    <row r="209" spans="1:69"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row>
    <row r="210" spans="1:69"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row>
    <row r="211" spans="1:69"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row>
    <row r="212" spans="1:69"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row>
    <row r="213" spans="1:69"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row>
    <row r="214" spans="1:69"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row>
    <row r="215" spans="1:69"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row>
    <row r="216" spans="1:69"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row>
    <row r="217" spans="1:69"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row>
    <row r="218" spans="1:69"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row>
    <row r="219" spans="1:69"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row>
    <row r="220" spans="1:69"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row>
    <row r="221" spans="1:69"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row>
    <row r="222" spans="1:69"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row>
    <row r="223" spans="1:69"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row>
    <row r="224" spans="1:69"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row>
    <row r="225" spans="1:69"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row>
    <row r="226" spans="1:69"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row>
    <row r="227" spans="1:69"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row>
    <row r="228" spans="1:69"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row>
    <row r="229" spans="1:69"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row>
    <row r="230" spans="1:69"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row>
    <row r="231" spans="1:69"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row>
    <row r="232" spans="1:69"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row>
    <row r="233" spans="1:69"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row>
    <row r="234" spans="1:69"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row>
    <row r="235" spans="1:69"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row>
    <row r="236" spans="1:69"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row>
    <row r="237" spans="1:69"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row>
    <row r="238" spans="1:69"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row>
    <row r="239" spans="1:69"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row>
    <row r="240" spans="1:69"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row>
    <row r="241" spans="1:69"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row>
    <row r="242" spans="1:69"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row>
    <row r="243" spans="1:69"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row>
    <row r="244" spans="1:69"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row>
    <row r="245" spans="1:69"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row>
    <row r="246" spans="1:69"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row>
    <row r="247" spans="1:69"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row>
    <row r="248" spans="1:69"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row>
    <row r="249" spans="1:69"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row>
    <row r="250" spans="1:69"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row>
    <row r="251" spans="1:69"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1:69"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1:69"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1:69"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1:69"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1:69"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spans="1:4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sheetData>
  <sheetProtection algorithmName="SHA-512" hashValue="KLgIuL5pNIT9uOqWi6z5MTSc9G7UcR4RvxigMqXNFl7w9q0sYSv3jVgBOvhfr9YrThABvEViljEHFwRwyaJ4sA==" saltValue="nusJQBXvSUEYnLYSkkU1OA==" spinCount="100000" sheet="1" selectLockedCells="1"/>
  <mergeCells count="171">
    <mergeCell ref="P2:P4"/>
    <mergeCell ref="P48:P52"/>
    <mergeCell ref="P42:P43"/>
    <mergeCell ref="B90:C90"/>
    <mergeCell ref="E90:F90"/>
    <mergeCell ref="J90:K90"/>
    <mergeCell ref="B11:L11"/>
    <mergeCell ref="J4:L4"/>
    <mergeCell ref="B88:C88"/>
    <mergeCell ref="E88:F88"/>
    <mergeCell ref="J88:K88"/>
    <mergeCell ref="B89:C89"/>
    <mergeCell ref="E89:F89"/>
    <mergeCell ref="J89:K89"/>
    <mergeCell ref="B86:C86"/>
    <mergeCell ref="E86:F86"/>
    <mergeCell ref="J86:K86"/>
    <mergeCell ref="B87:C87"/>
    <mergeCell ref="E87:F87"/>
    <mergeCell ref="J87:K87"/>
    <mergeCell ref="B84:C84"/>
    <mergeCell ref="E84:F84"/>
    <mergeCell ref="J84:K84"/>
    <mergeCell ref="B85:C85"/>
    <mergeCell ref="E85:F85"/>
    <mergeCell ref="J85:K85"/>
    <mergeCell ref="B82:C82"/>
    <mergeCell ref="E82:F82"/>
    <mergeCell ref="J82:K82"/>
    <mergeCell ref="B83:C83"/>
    <mergeCell ref="E83:F83"/>
    <mergeCell ref="J83:K83"/>
    <mergeCell ref="B80:C80"/>
    <mergeCell ref="E80:F80"/>
    <mergeCell ref="J80:K80"/>
    <mergeCell ref="B81:C81"/>
    <mergeCell ref="E81:F81"/>
    <mergeCell ref="J81:K81"/>
    <mergeCell ref="B78:C78"/>
    <mergeCell ref="E78:F78"/>
    <mergeCell ref="J78:K78"/>
    <mergeCell ref="B79:C79"/>
    <mergeCell ref="E79:F79"/>
    <mergeCell ref="J79:K79"/>
    <mergeCell ref="B76:C76"/>
    <mergeCell ref="E76:F76"/>
    <mergeCell ref="J76:K76"/>
    <mergeCell ref="B77:C77"/>
    <mergeCell ref="E77:F77"/>
    <mergeCell ref="J77:K77"/>
    <mergeCell ref="B74:C74"/>
    <mergeCell ref="E74:F74"/>
    <mergeCell ref="J74:K74"/>
    <mergeCell ref="B75:C75"/>
    <mergeCell ref="E75:F75"/>
    <mergeCell ref="J75:K75"/>
    <mergeCell ref="B71:C71"/>
    <mergeCell ref="E71:F71"/>
    <mergeCell ref="J71:K71"/>
    <mergeCell ref="B66:C66"/>
    <mergeCell ref="E66:F66"/>
    <mergeCell ref="J66:K66"/>
    <mergeCell ref="B67:C67"/>
    <mergeCell ref="E67:F67"/>
    <mergeCell ref="J67:K67"/>
    <mergeCell ref="B68:L68"/>
    <mergeCell ref="B69:L69"/>
    <mergeCell ref="B73:M73"/>
    <mergeCell ref="B70:L70"/>
    <mergeCell ref="B65:C65"/>
    <mergeCell ref="E65:F65"/>
    <mergeCell ref="J65:K65"/>
    <mergeCell ref="B62:C62"/>
    <mergeCell ref="E62:F62"/>
    <mergeCell ref="J62:K62"/>
    <mergeCell ref="B63:C63"/>
    <mergeCell ref="E63:F63"/>
    <mergeCell ref="J63:K63"/>
    <mergeCell ref="B56:C56"/>
    <mergeCell ref="E56:F56"/>
    <mergeCell ref="J56:K56"/>
    <mergeCell ref="B57:C57"/>
    <mergeCell ref="E57:F57"/>
    <mergeCell ref="J57:K57"/>
    <mergeCell ref="B64:C64"/>
    <mergeCell ref="E64:F64"/>
    <mergeCell ref="J64:K64"/>
    <mergeCell ref="B60:C60"/>
    <mergeCell ref="E60:F60"/>
    <mergeCell ref="J60:K60"/>
    <mergeCell ref="B61:C61"/>
    <mergeCell ref="E61:F61"/>
    <mergeCell ref="J61:K61"/>
    <mergeCell ref="B58:C58"/>
    <mergeCell ref="E58:F58"/>
    <mergeCell ref="J58:K58"/>
    <mergeCell ref="B59:C59"/>
    <mergeCell ref="E59:F59"/>
    <mergeCell ref="J59:K59"/>
    <mergeCell ref="J52:L52"/>
    <mergeCell ref="I53:L53"/>
    <mergeCell ref="B54:M54"/>
    <mergeCell ref="B55:C55"/>
    <mergeCell ref="E55:F55"/>
    <mergeCell ref="J55:K55"/>
    <mergeCell ref="B16:L16"/>
    <mergeCell ref="B48:J48"/>
    <mergeCell ref="B38:K38"/>
    <mergeCell ref="B39:J39"/>
    <mergeCell ref="B41:J41"/>
    <mergeCell ref="B42:J42"/>
    <mergeCell ref="B43:J43"/>
    <mergeCell ref="B17:K17"/>
    <mergeCell ref="B18:K18"/>
    <mergeCell ref="B32:J32"/>
    <mergeCell ref="B33:J33"/>
    <mergeCell ref="B35:K35"/>
    <mergeCell ref="B36:J36"/>
    <mergeCell ref="B37:J37"/>
    <mergeCell ref="B25:K25"/>
    <mergeCell ref="B26:J26"/>
    <mergeCell ref="B47:J47"/>
    <mergeCell ref="B28:J28"/>
    <mergeCell ref="B29:K29"/>
    <mergeCell ref="B30:J30"/>
    <mergeCell ref="B34:L34"/>
    <mergeCell ref="B31:L31"/>
    <mergeCell ref="B44:J44"/>
    <mergeCell ref="B46:J46"/>
    <mergeCell ref="O44:O45"/>
    <mergeCell ref="I51:K51"/>
    <mergeCell ref="B40:F40"/>
    <mergeCell ref="G40:H40"/>
    <mergeCell ref="B45:G45"/>
    <mergeCell ref="H45:I45"/>
    <mergeCell ref="B49:L49"/>
    <mergeCell ref="B50:F50"/>
    <mergeCell ref="H50:K50"/>
    <mergeCell ref="P44:P45"/>
    <mergeCell ref="A1:M1"/>
    <mergeCell ref="A2:M2"/>
    <mergeCell ref="D3:M3"/>
    <mergeCell ref="A4:C4"/>
    <mergeCell ref="D4:E4"/>
    <mergeCell ref="F4:G4"/>
    <mergeCell ref="H4:I4"/>
    <mergeCell ref="B19:K19"/>
    <mergeCell ref="B20:K20"/>
    <mergeCell ref="B12:K12"/>
    <mergeCell ref="B13:K13"/>
    <mergeCell ref="B14:K14"/>
    <mergeCell ref="B15:K15"/>
    <mergeCell ref="B5:K5"/>
    <mergeCell ref="B6:I6"/>
    <mergeCell ref="B7:I7"/>
    <mergeCell ref="B8:K8"/>
    <mergeCell ref="B10:L10"/>
    <mergeCell ref="B21:K21"/>
    <mergeCell ref="B22:K22"/>
    <mergeCell ref="B23:K23"/>
    <mergeCell ref="B24:K24"/>
    <mergeCell ref="B27:J27"/>
    <mergeCell ref="D92:K92"/>
    <mergeCell ref="E93:F93"/>
    <mergeCell ref="E94:F94"/>
    <mergeCell ref="E95:F95"/>
    <mergeCell ref="E96:F96"/>
    <mergeCell ref="J93:K93"/>
    <mergeCell ref="J94:K94"/>
    <mergeCell ref="J95:K95"/>
    <mergeCell ref="J96:K96"/>
  </mergeCells>
  <dataValidations count="1">
    <dataValidation type="list" allowBlank="1" showInputMessage="1" showErrorMessage="1" promptTitle="WARNING" prompt="ടാക്സ് കുറവുള്ള സ്കീം പ്രകാരമുള്ള സ്റ്റേറ്റ്മെന്‍റ് ആണ് ഇതില്‍ തയ്യാറാക്കപ്പെടുക. സ്വമേധയാ സ്കീം മാറ്റണം എങ്കില്‍ മാത്രം മുകളിലുള്ള 'Manual Scheme Selection വഴി മാറ്റാവുന്നതാണ്." sqref="P5" xr:uid="{00000000-0002-0000-0200-000000000000}">
      <formula1>$Z$82:$Z$83</formula1>
    </dataValidation>
  </dataValidations>
  <printOptions horizontalCentered="1" verticalCentered="1"/>
  <pageMargins left="0.25" right="0.25" top="0.75" bottom="0.75" header="0.3" footer="0.3"/>
  <pageSetup paperSize="9" scale="75" orientation="portrait" blackAndWhite="1" horizontalDpi="4294967293" r:id="rId1"/>
  <rowBreaks count="1" manualBreakCount="1">
    <brk id="53" max="16383" man="1"/>
  </rowBreaks>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D266"/>
  <sheetViews>
    <sheetView workbookViewId="0">
      <selection activeCell="M4" sqref="M4"/>
    </sheetView>
  </sheetViews>
  <sheetFormatPr defaultRowHeight="15" x14ac:dyDescent="0.25"/>
  <cols>
    <col min="1" max="1" width="5.7109375" customWidth="1"/>
    <col min="2" max="2" width="7.85546875" customWidth="1"/>
    <col min="3" max="3" width="8.7109375" customWidth="1"/>
    <col min="4" max="4" width="11.7109375" customWidth="1"/>
    <col min="5" max="6" width="5.5703125" customWidth="1"/>
    <col min="7" max="7" width="9.28515625" customWidth="1"/>
    <col min="8" max="8" width="9" customWidth="1"/>
    <col min="9" max="9" width="9.85546875" customWidth="1"/>
    <col min="10" max="11" width="4.7109375" customWidth="1"/>
    <col min="12" max="12" width="11.28515625" customWidth="1"/>
    <col min="13" max="13" width="17" customWidth="1"/>
    <col min="14" max="14" width="8" customWidth="1"/>
    <col min="15" max="15" width="20.42578125" customWidth="1"/>
    <col min="19" max="20" width="0" hidden="1" customWidth="1"/>
  </cols>
  <sheetData>
    <row r="1" spans="1:30" ht="15.75" x14ac:dyDescent="0.25">
      <c r="A1" s="623" t="s">
        <v>571</v>
      </c>
      <c r="B1" s="624"/>
      <c r="C1" s="624"/>
      <c r="D1" s="624"/>
      <c r="E1" s="624"/>
      <c r="F1" s="624"/>
      <c r="G1" s="624"/>
      <c r="H1" s="624"/>
      <c r="I1" s="624"/>
      <c r="J1" s="624"/>
      <c r="K1" s="624"/>
      <c r="L1" s="624"/>
      <c r="M1" s="625"/>
      <c r="N1" s="29"/>
      <c r="O1" s="29"/>
      <c r="P1" s="29"/>
      <c r="Q1" s="29"/>
      <c r="R1" s="29"/>
      <c r="S1" s="29"/>
      <c r="T1" s="29"/>
      <c r="U1" s="29"/>
      <c r="V1" s="29"/>
      <c r="W1" s="29"/>
      <c r="X1" s="29"/>
      <c r="Y1" s="29"/>
      <c r="Z1" s="29"/>
      <c r="AA1" s="29"/>
      <c r="AB1" s="29"/>
      <c r="AC1" s="29"/>
      <c r="AD1" s="29"/>
    </row>
    <row r="2" spans="1:30" x14ac:dyDescent="0.25">
      <c r="A2" s="626" t="s">
        <v>572</v>
      </c>
      <c r="B2" s="627"/>
      <c r="C2" s="627"/>
      <c r="D2" s="627"/>
      <c r="E2" s="627"/>
      <c r="F2" s="627"/>
      <c r="G2" s="627"/>
      <c r="H2" s="627"/>
      <c r="I2" s="627"/>
      <c r="J2" s="627"/>
      <c r="K2" s="627"/>
      <c r="L2" s="627"/>
      <c r="M2" s="628"/>
      <c r="N2" s="29"/>
      <c r="O2" s="29"/>
      <c r="P2" s="29"/>
      <c r="Q2" s="29"/>
      <c r="R2" s="29"/>
      <c r="S2" s="29"/>
      <c r="T2" s="29"/>
      <c r="U2" s="29"/>
      <c r="V2" s="29"/>
      <c r="W2" s="29"/>
      <c r="X2" s="29"/>
      <c r="Y2" s="29"/>
      <c r="Z2" s="29"/>
      <c r="AA2" s="29"/>
      <c r="AB2" s="29"/>
      <c r="AC2" s="29"/>
      <c r="AD2" s="29"/>
    </row>
    <row r="3" spans="1:30" ht="15.75" x14ac:dyDescent="0.25">
      <c r="A3" s="44" t="s">
        <v>13</v>
      </c>
      <c r="B3" s="45"/>
      <c r="C3" s="45"/>
      <c r="D3" s="635" t="str">
        <f>IF(DATA!C4="","",DATA!X5)</f>
        <v/>
      </c>
      <c r="E3" s="713"/>
      <c r="F3" s="713"/>
      <c r="G3" s="713"/>
      <c r="H3" s="713"/>
      <c r="I3" s="713"/>
      <c r="J3" s="713"/>
      <c r="K3" s="713"/>
      <c r="L3" s="713"/>
      <c r="M3" s="636"/>
      <c r="N3" s="29"/>
      <c r="O3" s="29"/>
      <c r="P3" s="29"/>
      <c r="Q3" s="29"/>
      <c r="R3" s="29"/>
      <c r="S3" s="29"/>
      <c r="T3" s="29"/>
      <c r="U3" s="29"/>
      <c r="V3" s="29"/>
      <c r="W3" s="29"/>
      <c r="X3" s="29"/>
      <c r="Y3" s="29"/>
      <c r="Z3" s="29"/>
      <c r="AA3" s="29"/>
      <c r="AB3" s="29"/>
      <c r="AC3" s="29"/>
      <c r="AD3" s="29"/>
    </row>
    <row r="4" spans="1:30" ht="15.75" x14ac:dyDescent="0.25">
      <c r="A4" s="632" t="s">
        <v>461</v>
      </c>
      <c r="B4" s="633"/>
      <c r="C4" s="634"/>
      <c r="D4" s="635" t="str">
        <f>IF(DATA!L5="","",DATA!L5)</f>
        <v/>
      </c>
      <c r="E4" s="636"/>
      <c r="F4" s="632" t="s">
        <v>257</v>
      </c>
      <c r="G4" s="633"/>
      <c r="H4" s="635" t="str">
        <f>IF(DATA!L4="","",DATA!L4)</f>
        <v/>
      </c>
      <c r="I4" s="636"/>
      <c r="J4" s="684" t="s">
        <v>447</v>
      </c>
      <c r="K4" s="710"/>
      <c r="L4" s="710"/>
      <c r="M4" s="71"/>
      <c r="N4" s="29"/>
      <c r="O4" s="29"/>
      <c r="P4" s="29"/>
      <c r="Q4" s="29"/>
      <c r="R4" s="29"/>
      <c r="S4" s="29"/>
      <c r="T4" s="29"/>
      <c r="U4" s="29"/>
      <c r="V4" s="29"/>
      <c r="W4" s="29"/>
      <c r="X4" s="29"/>
      <c r="Y4" s="29"/>
      <c r="Z4" s="29"/>
      <c r="AA4" s="29"/>
      <c r="AB4" s="29"/>
      <c r="AC4" s="29"/>
      <c r="AD4" s="29"/>
    </row>
    <row r="5" spans="1:30" ht="18.75" x14ac:dyDescent="0.3">
      <c r="A5" s="46" t="s">
        <v>15</v>
      </c>
      <c r="B5" s="645" t="s">
        <v>462</v>
      </c>
      <c r="C5" s="646"/>
      <c r="D5" s="646"/>
      <c r="E5" s="646"/>
      <c r="F5" s="646"/>
      <c r="G5" s="646"/>
      <c r="H5" s="646"/>
      <c r="I5" s="646"/>
      <c r="J5" s="646"/>
      <c r="K5" s="646"/>
      <c r="L5" s="47"/>
      <c r="M5" s="16">
        <f>DATA!I23+DATA!C24+DATA!C25+DATA!C26</f>
        <v>0</v>
      </c>
      <c r="N5" s="29"/>
      <c r="O5" s="29"/>
      <c r="P5" s="29"/>
      <c r="Q5" s="29"/>
      <c r="R5" s="29"/>
      <c r="S5" s="29"/>
      <c r="T5" s="29"/>
      <c r="U5" s="29"/>
      <c r="V5" s="29"/>
      <c r="W5" s="29"/>
      <c r="X5" s="29"/>
      <c r="Y5" s="29"/>
      <c r="Z5" s="29"/>
      <c r="AA5" s="29"/>
      <c r="AB5" s="29"/>
      <c r="AC5" s="29"/>
      <c r="AD5" s="29"/>
    </row>
    <row r="6" spans="1:30" ht="18.75" x14ac:dyDescent="0.3">
      <c r="A6" s="48" t="s">
        <v>16</v>
      </c>
      <c r="B6" s="637" t="s">
        <v>8</v>
      </c>
      <c r="C6" s="638"/>
      <c r="D6" s="638"/>
      <c r="E6" s="638"/>
      <c r="F6" s="638"/>
      <c r="G6" s="638"/>
      <c r="H6" s="638"/>
      <c r="I6" s="638"/>
      <c r="J6" s="100"/>
      <c r="K6" s="100"/>
      <c r="L6" s="43"/>
      <c r="M6" s="16">
        <f>DATA!P29</f>
        <v>0</v>
      </c>
      <c r="N6" s="29"/>
      <c r="O6" s="29"/>
      <c r="P6" s="29"/>
      <c r="Q6" s="29"/>
      <c r="R6" s="29"/>
      <c r="S6" s="29"/>
      <c r="T6" s="29"/>
      <c r="U6" s="29"/>
      <c r="V6" s="29"/>
      <c r="W6" s="29"/>
      <c r="X6" s="29"/>
      <c r="Y6" s="29"/>
      <c r="Z6" s="29"/>
      <c r="AA6" s="29"/>
      <c r="AB6" s="29"/>
      <c r="AC6" s="29"/>
      <c r="AD6" s="29"/>
    </row>
    <row r="7" spans="1:30" ht="18.75" x14ac:dyDescent="0.3">
      <c r="A7" s="48" t="s">
        <v>17</v>
      </c>
      <c r="B7" s="637" t="s">
        <v>18</v>
      </c>
      <c r="C7" s="638"/>
      <c r="D7" s="638"/>
      <c r="E7" s="638"/>
      <c r="F7" s="638"/>
      <c r="G7" s="638"/>
      <c r="H7" s="638"/>
      <c r="I7" s="638"/>
      <c r="J7" s="100"/>
      <c r="K7" s="100"/>
      <c r="L7" s="43"/>
      <c r="M7" s="16">
        <f>DATA!P30</f>
        <v>0</v>
      </c>
      <c r="N7" s="29"/>
      <c r="O7" s="29"/>
      <c r="P7" s="29"/>
      <c r="Q7" s="29"/>
      <c r="R7" s="29"/>
      <c r="S7" s="29"/>
      <c r="T7" s="29"/>
      <c r="U7" s="29"/>
      <c r="V7" s="29"/>
      <c r="W7" s="29"/>
      <c r="X7" s="29"/>
      <c r="Y7" s="29"/>
      <c r="Z7" s="29"/>
      <c r="AA7" s="29"/>
      <c r="AB7" s="29"/>
      <c r="AC7" s="29"/>
      <c r="AD7" s="29"/>
    </row>
    <row r="8" spans="1:30" ht="18.75" x14ac:dyDescent="0.3">
      <c r="A8" s="48" t="s">
        <v>19</v>
      </c>
      <c r="B8" s="637" t="s">
        <v>247</v>
      </c>
      <c r="C8" s="638"/>
      <c r="D8" s="638"/>
      <c r="E8" s="638"/>
      <c r="F8" s="638"/>
      <c r="G8" s="638"/>
      <c r="H8" s="638"/>
      <c r="I8" s="638"/>
      <c r="J8" s="638"/>
      <c r="K8" s="638"/>
      <c r="L8" s="43"/>
      <c r="M8" s="16">
        <f>DATA!P31</f>
        <v>0</v>
      </c>
      <c r="N8" s="29"/>
      <c r="O8" s="29"/>
      <c r="P8" s="29"/>
      <c r="Q8" s="29"/>
      <c r="R8" s="29"/>
      <c r="S8" s="29"/>
      <c r="T8" s="29"/>
      <c r="U8" s="29"/>
      <c r="V8" s="29"/>
      <c r="W8" s="29"/>
      <c r="X8" s="29"/>
      <c r="Y8" s="29"/>
      <c r="Z8" s="29"/>
      <c r="AA8" s="29"/>
      <c r="AB8" s="29"/>
      <c r="AC8" s="29"/>
      <c r="AD8" s="29"/>
    </row>
    <row r="9" spans="1:30" ht="18.75" x14ac:dyDescent="0.3">
      <c r="A9" s="48" t="s">
        <v>20</v>
      </c>
      <c r="B9" s="637" t="str">
        <f>IF(DATA!G32="","Any other income",DATA!G32)</f>
        <v>Any other income</v>
      </c>
      <c r="C9" s="638"/>
      <c r="D9" s="638"/>
      <c r="E9" s="638"/>
      <c r="F9" s="638"/>
      <c r="G9" s="638"/>
      <c r="H9" s="638"/>
      <c r="I9" s="638"/>
      <c r="J9" s="100"/>
      <c r="K9" s="100"/>
      <c r="L9" s="43"/>
      <c r="M9" s="16">
        <f>DATA!P32</f>
        <v>0</v>
      </c>
      <c r="N9" s="29"/>
      <c r="O9" s="29"/>
      <c r="P9" s="29"/>
      <c r="Q9" s="29"/>
      <c r="R9" s="29"/>
      <c r="S9" s="29"/>
      <c r="T9" s="29"/>
      <c r="U9" s="29"/>
      <c r="V9" s="29"/>
      <c r="W9" s="29"/>
      <c r="X9" s="29"/>
      <c r="Y9" s="29"/>
      <c r="Z9" s="29"/>
      <c r="AA9" s="29"/>
      <c r="AB9" s="29"/>
      <c r="AC9" s="29"/>
      <c r="AD9" s="29"/>
    </row>
    <row r="10" spans="1:30" ht="18.75" x14ac:dyDescent="0.3">
      <c r="A10" s="49" t="s">
        <v>29</v>
      </c>
      <c r="B10" s="108" t="s">
        <v>573</v>
      </c>
      <c r="C10" s="55"/>
      <c r="D10" s="55"/>
      <c r="E10" s="55"/>
      <c r="F10" s="55"/>
      <c r="G10" s="55"/>
      <c r="H10" s="55"/>
      <c r="I10" s="55"/>
      <c r="J10" s="55"/>
      <c r="K10" s="55"/>
      <c r="L10" s="50"/>
      <c r="M10" s="11">
        <f>SUM(M5:M9)</f>
        <v>0</v>
      </c>
      <c r="N10" s="29"/>
      <c r="O10" s="29"/>
      <c r="P10" s="29"/>
      <c r="Q10" s="29"/>
      <c r="R10" s="29"/>
      <c r="S10" s="29"/>
      <c r="T10" s="29"/>
      <c r="U10" s="29"/>
      <c r="V10" s="29"/>
      <c r="W10" s="29"/>
      <c r="X10" s="29"/>
      <c r="Y10" s="29"/>
      <c r="Z10" s="29"/>
      <c r="AA10" s="29"/>
      <c r="AB10" s="29"/>
      <c r="AC10" s="29"/>
      <c r="AD10" s="29"/>
    </row>
    <row r="11" spans="1:30" ht="18.75" x14ac:dyDescent="0.3">
      <c r="A11" s="51" t="s">
        <v>14</v>
      </c>
      <c r="B11" s="647" t="s">
        <v>485</v>
      </c>
      <c r="C11" s="648"/>
      <c r="D11" s="648"/>
      <c r="E11" s="648"/>
      <c r="F11" s="648"/>
      <c r="G11" s="648"/>
      <c r="H11" s="648"/>
      <c r="I11" s="648"/>
      <c r="J11" s="648"/>
      <c r="K11" s="648"/>
      <c r="L11" s="649"/>
      <c r="M11" s="16">
        <f>DATA!P34</f>
        <v>0</v>
      </c>
      <c r="N11" s="29"/>
      <c r="O11" s="29"/>
      <c r="P11" s="29"/>
      <c r="Q11" s="29"/>
      <c r="R11" s="29"/>
      <c r="S11" s="29"/>
      <c r="T11" s="29"/>
      <c r="U11" s="29"/>
      <c r="V11" s="29"/>
      <c r="W11" s="29"/>
      <c r="X11" s="29"/>
      <c r="Y11" s="29"/>
      <c r="Z11" s="29"/>
      <c r="AA11" s="29"/>
      <c r="AB11" s="29"/>
      <c r="AC11" s="29"/>
      <c r="AD11" s="29"/>
    </row>
    <row r="12" spans="1:30" ht="18.75" x14ac:dyDescent="0.3">
      <c r="A12" s="52" t="s">
        <v>21</v>
      </c>
      <c r="B12" s="650" t="str">
        <f>IF(DATA!C35="","Allowances exempted",DATA!C35)</f>
        <v>Allowances exempted</v>
      </c>
      <c r="C12" s="651"/>
      <c r="D12" s="651"/>
      <c r="E12" s="651"/>
      <c r="F12" s="651"/>
      <c r="G12" s="651"/>
      <c r="H12" s="651"/>
      <c r="I12" s="651"/>
      <c r="J12" s="651"/>
      <c r="K12" s="651"/>
      <c r="L12" s="709"/>
      <c r="M12" s="16">
        <f>DATA!P35</f>
        <v>0</v>
      </c>
      <c r="N12" s="29"/>
      <c r="O12" s="29"/>
      <c r="P12" s="29"/>
      <c r="Q12" s="29"/>
      <c r="R12" s="29"/>
      <c r="S12" s="29"/>
      <c r="T12" s="29"/>
      <c r="U12" s="29"/>
      <c r="V12" s="29"/>
      <c r="W12" s="29"/>
      <c r="X12" s="29"/>
      <c r="Y12" s="29"/>
      <c r="Z12" s="29"/>
      <c r="AA12" s="29"/>
      <c r="AB12" s="29"/>
      <c r="AC12" s="29"/>
      <c r="AD12" s="29"/>
    </row>
    <row r="13" spans="1:30" ht="18.75" x14ac:dyDescent="0.3">
      <c r="A13" s="52" t="s">
        <v>23</v>
      </c>
      <c r="B13" s="637" t="s">
        <v>456</v>
      </c>
      <c r="C13" s="638"/>
      <c r="D13" s="638"/>
      <c r="E13" s="638"/>
      <c r="F13" s="638"/>
      <c r="G13" s="638"/>
      <c r="H13" s="638"/>
      <c r="I13" s="638"/>
      <c r="J13" s="638"/>
      <c r="K13" s="638"/>
      <c r="L13" s="43"/>
      <c r="M13" s="10">
        <f>M10-M11-M12</f>
        <v>0</v>
      </c>
      <c r="N13" s="29"/>
      <c r="O13" s="29"/>
      <c r="P13" s="29"/>
      <c r="Q13" s="29"/>
      <c r="R13" s="29"/>
      <c r="S13" s="29"/>
      <c r="T13" s="29"/>
      <c r="U13" s="29"/>
      <c r="V13" s="29"/>
      <c r="W13" s="29"/>
      <c r="X13" s="29"/>
      <c r="Y13" s="29"/>
      <c r="Z13" s="29"/>
      <c r="AA13" s="29"/>
      <c r="AB13" s="29"/>
      <c r="AC13" s="29"/>
      <c r="AD13" s="29"/>
    </row>
    <row r="14" spans="1:30" ht="18.75" x14ac:dyDescent="0.3">
      <c r="A14" s="52" t="s">
        <v>25</v>
      </c>
      <c r="B14" s="637" t="s">
        <v>464</v>
      </c>
      <c r="C14" s="638"/>
      <c r="D14" s="638"/>
      <c r="E14" s="638"/>
      <c r="F14" s="638"/>
      <c r="G14" s="638"/>
      <c r="H14" s="638"/>
      <c r="I14" s="638"/>
      <c r="J14" s="638"/>
      <c r="K14" s="638"/>
      <c r="L14" s="43"/>
      <c r="M14" s="16">
        <f>DATA!P36</f>
        <v>0</v>
      </c>
      <c r="N14" s="29"/>
      <c r="O14" s="29"/>
      <c r="P14" s="29"/>
      <c r="Q14" s="29"/>
      <c r="R14" s="29"/>
      <c r="S14" s="29"/>
      <c r="T14" s="29"/>
      <c r="U14" s="29"/>
      <c r="V14" s="29"/>
      <c r="W14" s="29"/>
      <c r="X14" s="29"/>
      <c r="Y14" s="29"/>
      <c r="Z14" s="29"/>
      <c r="AA14" s="29"/>
      <c r="AB14" s="29"/>
      <c r="AC14" s="29"/>
      <c r="AD14" s="29"/>
    </row>
    <row r="15" spans="1:30" ht="18.75" x14ac:dyDescent="0.3">
      <c r="A15" s="53" t="s">
        <v>26</v>
      </c>
      <c r="B15" s="641" t="s">
        <v>53</v>
      </c>
      <c r="C15" s="642"/>
      <c r="D15" s="642"/>
      <c r="E15" s="642"/>
      <c r="F15" s="642"/>
      <c r="G15" s="642"/>
      <c r="H15" s="642"/>
      <c r="I15" s="642"/>
      <c r="J15" s="642"/>
      <c r="K15" s="642"/>
      <c r="L15" s="50"/>
      <c r="M15" s="11">
        <f>M13-M14</f>
        <v>0</v>
      </c>
      <c r="N15" s="29"/>
      <c r="O15" s="29"/>
      <c r="P15" s="29"/>
      <c r="Q15" s="29"/>
      <c r="R15" s="29"/>
      <c r="S15" s="29"/>
      <c r="T15" s="29"/>
      <c r="U15" s="29"/>
      <c r="V15" s="29"/>
      <c r="W15" s="29"/>
      <c r="X15" s="29"/>
      <c r="Y15" s="29"/>
      <c r="Z15" s="29"/>
      <c r="AA15" s="29"/>
      <c r="AB15" s="29"/>
      <c r="AC15" s="29"/>
      <c r="AD15" s="29"/>
    </row>
    <row r="16" spans="1:30" ht="18.75" x14ac:dyDescent="0.3">
      <c r="A16" s="54" t="s">
        <v>356</v>
      </c>
      <c r="B16" s="643" t="s">
        <v>465</v>
      </c>
      <c r="C16" s="644"/>
      <c r="D16" s="644"/>
      <c r="E16" s="644"/>
      <c r="F16" s="644"/>
      <c r="G16" s="644"/>
      <c r="H16" s="644"/>
      <c r="I16" s="644"/>
      <c r="J16" s="644"/>
      <c r="K16" s="644"/>
      <c r="L16" s="102"/>
      <c r="M16" s="16">
        <f>DATA!P37</f>
        <v>0</v>
      </c>
      <c r="N16" s="29"/>
      <c r="O16" s="29"/>
      <c r="P16" s="29"/>
      <c r="Q16" s="29"/>
      <c r="R16" s="29"/>
      <c r="S16" s="29"/>
      <c r="T16" s="29"/>
      <c r="U16" s="29"/>
      <c r="V16" s="29"/>
      <c r="W16" s="29"/>
      <c r="X16" s="29"/>
      <c r="Y16" s="29"/>
      <c r="Z16" s="29"/>
      <c r="AA16" s="29"/>
      <c r="AB16" s="29"/>
      <c r="AC16" s="29"/>
      <c r="AD16" s="29"/>
    </row>
    <row r="17" spans="1:30" ht="18.75" x14ac:dyDescent="0.3">
      <c r="A17" s="53" t="s">
        <v>27</v>
      </c>
      <c r="B17" s="641" t="s">
        <v>213</v>
      </c>
      <c r="C17" s="642"/>
      <c r="D17" s="642"/>
      <c r="E17" s="642"/>
      <c r="F17" s="642"/>
      <c r="G17" s="642"/>
      <c r="H17" s="642"/>
      <c r="I17" s="642"/>
      <c r="J17" s="642"/>
      <c r="K17" s="642"/>
      <c r="L17" s="50"/>
      <c r="M17" s="11">
        <f>M15-M16</f>
        <v>0</v>
      </c>
      <c r="N17" s="29"/>
      <c r="O17" s="29"/>
      <c r="P17" s="29"/>
      <c r="Q17" s="29"/>
      <c r="R17" s="29"/>
      <c r="S17" s="29"/>
      <c r="T17" s="29"/>
      <c r="U17" s="29"/>
      <c r="V17" s="29"/>
      <c r="W17" s="29"/>
      <c r="X17" s="29"/>
      <c r="Y17" s="29"/>
      <c r="Z17" s="29"/>
      <c r="AA17" s="29"/>
      <c r="AB17" s="29"/>
      <c r="AC17" s="29"/>
      <c r="AD17" s="29"/>
    </row>
    <row r="18" spans="1:30" ht="18.75" x14ac:dyDescent="0.3">
      <c r="A18" s="54" t="s">
        <v>28</v>
      </c>
      <c r="B18" s="643" t="s">
        <v>69</v>
      </c>
      <c r="C18" s="644"/>
      <c r="D18" s="644"/>
      <c r="E18" s="644"/>
      <c r="F18" s="644"/>
      <c r="G18" s="644"/>
      <c r="H18" s="644"/>
      <c r="I18" s="644"/>
      <c r="J18" s="644"/>
      <c r="K18" s="644"/>
      <c r="L18" s="102"/>
      <c r="M18" s="10"/>
      <c r="N18" s="29"/>
      <c r="O18" s="29"/>
      <c r="P18" s="29"/>
      <c r="Q18" s="29"/>
      <c r="R18" s="29"/>
      <c r="S18" s="29"/>
      <c r="T18" s="29"/>
      <c r="U18" s="29"/>
      <c r="V18" s="29"/>
      <c r="W18" s="29"/>
      <c r="X18" s="29"/>
      <c r="Y18" s="29"/>
      <c r="Z18" s="29"/>
      <c r="AA18" s="29"/>
      <c r="AB18" s="29"/>
      <c r="AC18" s="29"/>
      <c r="AD18" s="29"/>
    </row>
    <row r="19" spans="1:30" ht="18.75" x14ac:dyDescent="0.3">
      <c r="A19" s="48" t="s">
        <v>24</v>
      </c>
      <c r="B19" s="637" t="s">
        <v>218</v>
      </c>
      <c r="C19" s="638"/>
      <c r="D19" s="638"/>
      <c r="E19" s="638"/>
      <c r="F19" s="638"/>
      <c r="G19" s="638"/>
      <c r="H19" s="638"/>
      <c r="I19" s="638"/>
      <c r="J19" s="638"/>
      <c r="K19" s="638"/>
      <c r="L19" s="43"/>
      <c r="M19" s="16">
        <f>DATA!J23+DATA!J24+DATA!J25+DATA!J26</f>
        <v>0</v>
      </c>
      <c r="N19" s="29"/>
      <c r="O19" s="29"/>
      <c r="P19" s="29"/>
      <c r="Q19" s="29"/>
      <c r="R19" s="29"/>
      <c r="S19" s="29"/>
      <c r="T19" s="29"/>
      <c r="U19" s="29"/>
      <c r="V19" s="29"/>
      <c r="W19" s="29"/>
      <c r="X19" s="29"/>
      <c r="Y19" s="29"/>
      <c r="Z19" s="29"/>
      <c r="AA19" s="29"/>
      <c r="AB19" s="29"/>
      <c r="AC19" s="29"/>
      <c r="AD19" s="29"/>
    </row>
    <row r="20" spans="1:30" ht="18.75" x14ac:dyDescent="0.3">
      <c r="A20" s="48" t="s">
        <v>16</v>
      </c>
      <c r="B20" s="639" t="s">
        <v>5</v>
      </c>
      <c r="C20" s="640"/>
      <c r="D20" s="640"/>
      <c r="E20" s="640"/>
      <c r="F20" s="640"/>
      <c r="G20" s="640"/>
      <c r="H20" s="640"/>
      <c r="I20" s="640"/>
      <c r="J20" s="640"/>
      <c r="K20" s="640"/>
      <c r="L20" s="43"/>
      <c r="M20" s="16">
        <f>DATA!K23</f>
        <v>0</v>
      </c>
      <c r="N20" s="29"/>
      <c r="O20" s="29"/>
      <c r="P20" s="29"/>
      <c r="Q20" s="29"/>
      <c r="R20" s="29"/>
      <c r="S20" s="29"/>
      <c r="T20" s="29"/>
      <c r="U20" s="29"/>
      <c r="V20" s="29"/>
      <c r="W20" s="29"/>
      <c r="X20" s="29"/>
      <c r="Y20" s="29"/>
      <c r="Z20" s="29"/>
      <c r="AA20" s="29"/>
      <c r="AB20" s="29"/>
      <c r="AC20" s="29"/>
      <c r="AD20" s="29"/>
    </row>
    <row r="21" spans="1:30" ht="18.75" x14ac:dyDescent="0.3">
      <c r="A21" s="48" t="s">
        <v>46</v>
      </c>
      <c r="B21" s="637" t="s">
        <v>6</v>
      </c>
      <c r="C21" s="638"/>
      <c r="D21" s="638"/>
      <c r="E21" s="638"/>
      <c r="F21" s="638"/>
      <c r="G21" s="638"/>
      <c r="H21" s="638"/>
      <c r="I21" s="638"/>
      <c r="J21" s="638"/>
      <c r="K21" s="638"/>
      <c r="L21" s="43"/>
      <c r="M21" s="16">
        <f>DATA!L23</f>
        <v>0</v>
      </c>
      <c r="N21" s="29"/>
      <c r="O21" s="29"/>
      <c r="P21" s="29"/>
      <c r="Q21" s="29"/>
      <c r="R21" s="29"/>
      <c r="S21" s="29"/>
      <c r="T21" s="29"/>
      <c r="U21" s="29"/>
      <c r="V21" s="29"/>
      <c r="W21" s="29"/>
      <c r="X21" s="29"/>
      <c r="Y21" s="29"/>
      <c r="Z21" s="29"/>
      <c r="AA21" s="29"/>
      <c r="AB21" s="29"/>
      <c r="AC21" s="29"/>
      <c r="AD21" s="29"/>
    </row>
    <row r="22" spans="1:30" ht="18.75" x14ac:dyDescent="0.3">
      <c r="A22" s="48" t="s">
        <v>19</v>
      </c>
      <c r="B22" s="637" t="str">
        <f>IF(DATA!N10="","",DATA!N10)</f>
        <v/>
      </c>
      <c r="C22" s="638"/>
      <c r="D22" s="638"/>
      <c r="E22" s="638"/>
      <c r="F22" s="638"/>
      <c r="G22" s="638"/>
      <c r="H22" s="638"/>
      <c r="I22" s="638"/>
      <c r="J22" s="638"/>
      <c r="K22" s="638"/>
      <c r="L22" s="43"/>
      <c r="M22" s="16">
        <f>DATA!M23</f>
        <v>0</v>
      </c>
      <c r="N22" s="29"/>
      <c r="O22" s="29"/>
      <c r="P22" s="29"/>
      <c r="Q22" s="29"/>
      <c r="R22" s="29"/>
      <c r="S22" s="29"/>
      <c r="T22" s="29"/>
      <c r="U22" s="29"/>
      <c r="V22" s="29"/>
      <c r="W22" s="29"/>
      <c r="X22" s="29"/>
      <c r="Y22" s="29"/>
      <c r="Z22" s="29"/>
      <c r="AA22" s="29"/>
      <c r="AB22" s="29"/>
      <c r="AC22" s="29"/>
      <c r="AD22" s="29"/>
    </row>
    <row r="23" spans="1:30" ht="18.75" x14ac:dyDescent="0.3">
      <c r="A23" s="48" t="s">
        <v>20</v>
      </c>
      <c r="B23" s="637" t="str">
        <f>IF(DATA!O10="","",DATA!O10)</f>
        <v>NPS</v>
      </c>
      <c r="C23" s="638"/>
      <c r="D23" s="638"/>
      <c r="E23" s="638"/>
      <c r="F23" s="638"/>
      <c r="G23" s="638"/>
      <c r="H23" s="638"/>
      <c r="I23" s="638"/>
      <c r="J23" s="638"/>
      <c r="K23" s="638"/>
      <c r="L23" s="43"/>
      <c r="M23" s="16">
        <f>DATA!N23</f>
        <v>0</v>
      </c>
      <c r="N23" s="29"/>
      <c r="O23" s="29"/>
      <c r="P23" s="29"/>
      <c r="Q23" s="29"/>
      <c r="R23" s="29"/>
      <c r="S23" s="29"/>
      <c r="T23" s="29"/>
      <c r="U23" s="29"/>
      <c r="V23" s="29"/>
      <c r="W23" s="29"/>
      <c r="X23" s="29"/>
      <c r="Y23" s="29"/>
      <c r="Z23" s="29"/>
      <c r="AA23" s="29"/>
      <c r="AB23" s="29"/>
      <c r="AC23" s="29"/>
      <c r="AD23" s="29"/>
    </row>
    <row r="24" spans="1:30" ht="18.75" x14ac:dyDescent="0.3">
      <c r="A24" s="48" t="s">
        <v>29</v>
      </c>
      <c r="B24" s="650" t="s">
        <v>219</v>
      </c>
      <c r="C24" s="651"/>
      <c r="D24" s="651"/>
      <c r="E24" s="651"/>
      <c r="F24" s="651"/>
      <c r="G24" s="651"/>
      <c r="H24" s="651"/>
      <c r="I24" s="651"/>
      <c r="J24" s="651"/>
      <c r="K24" s="651"/>
      <c r="L24" s="43"/>
      <c r="M24" s="10">
        <f>DATA!X41</f>
        <v>0</v>
      </c>
      <c r="N24" s="29"/>
      <c r="O24" s="29"/>
      <c r="P24" s="29"/>
      <c r="Q24" s="29"/>
      <c r="R24" s="29"/>
      <c r="S24" s="29"/>
      <c r="T24" s="29"/>
      <c r="U24" s="29"/>
      <c r="V24" s="29"/>
      <c r="W24" s="29"/>
      <c r="X24" s="29"/>
      <c r="Y24" s="29"/>
      <c r="Z24" s="29"/>
      <c r="AA24" s="29"/>
      <c r="AB24" s="29"/>
      <c r="AC24" s="29"/>
      <c r="AD24" s="29"/>
    </row>
    <row r="25" spans="1:30" ht="18.75" x14ac:dyDescent="0.3">
      <c r="A25" s="48" t="s">
        <v>71</v>
      </c>
      <c r="B25" s="637" t="s">
        <v>70</v>
      </c>
      <c r="C25" s="638"/>
      <c r="D25" s="638"/>
      <c r="E25" s="638"/>
      <c r="F25" s="638"/>
      <c r="G25" s="638"/>
      <c r="H25" s="638"/>
      <c r="I25" s="638"/>
      <c r="J25" s="638"/>
      <c r="K25" s="638"/>
      <c r="L25" s="43"/>
      <c r="M25" s="16">
        <f>DATA!P39</f>
        <v>0</v>
      </c>
      <c r="N25" s="29"/>
      <c r="O25" s="29"/>
      <c r="P25" s="29"/>
      <c r="Q25" s="29"/>
      <c r="R25" s="29"/>
      <c r="S25" s="29"/>
      <c r="T25" s="29"/>
      <c r="U25" s="29"/>
      <c r="V25" s="29"/>
      <c r="W25" s="29"/>
      <c r="X25" s="29"/>
      <c r="Y25" s="29"/>
      <c r="Z25" s="29"/>
      <c r="AA25" s="29"/>
      <c r="AB25" s="29"/>
      <c r="AC25" s="29"/>
      <c r="AD25" s="29"/>
    </row>
    <row r="26" spans="1:30" ht="18.75" x14ac:dyDescent="0.3">
      <c r="A26" s="48" t="s">
        <v>31</v>
      </c>
      <c r="B26" s="637" t="s">
        <v>72</v>
      </c>
      <c r="C26" s="638"/>
      <c r="D26" s="638"/>
      <c r="E26" s="638"/>
      <c r="F26" s="638"/>
      <c r="G26" s="638"/>
      <c r="H26" s="638"/>
      <c r="I26" s="638"/>
      <c r="J26" s="638"/>
      <c r="K26" s="100"/>
      <c r="L26" s="43"/>
      <c r="M26" s="16">
        <f>DATA!P40</f>
        <v>0</v>
      </c>
      <c r="N26" s="29"/>
      <c r="O26" s="29"/>
      <c r="P26" s="29"/>
      <c r="Q26" s="29"/>
      <c r="R26" s="29"/>
      <c r="S26" s="29"/>
      <c r="T26" s="29"/>
      <c r="U26" s="29"/>
      <c r="V26" s="29"/>
      <c r="W26" s="29"/>
      <c r="X26" s="29"/>
      <c r="Y26" s="29"/>
      <c r="Z26" s="29"/>
      <c r="AA26" s="29"/>
      <c r="AB26" s="29"/>
      <c r="AC26" s="29"/>
      <c r="AD26" s="29"/>
    </row>
    <row r="27" spans="1:30" ht="18.75" x14ac:dyDescent="0.3">
      <c r="A27" s="48" t="s">
        <v>32</v>
      </c>
      <c r="B27" s="637" t="str">
        <f>IF(DATA!G41="","",DATA!G41)</f>
        <v/>
      </c>
      <c r="C27" s="638"/>
      <c r="D27" s="638"/>
      <c r="E27" s="638"/>
      <c r="F27" s="638"/>
      <c r="G27" s="638"/>
      <c r="H27" s="638"/>
      <c r="I27" s="638"/>
      <c r="J27" s="638"/>
      <c r="K27" s="100"/>
      <c r="L27" s="43"/>
      <c r="M27" s="16">
        <f>DATA!P42</f>
        <v>0</v>
      </c>
      <c r="N27" s="29"/>
      <c r="O27" s="29"/>
      <c r="P27" s="29"/>
      <c r="Q27" s="29"/>
      <c r="R27" s="29"/>
      <c r="S27" s="29"/>
      <c r="T27" s="29"/>
      <c r="U27" s="29"/>
      <c r="V27" s="29"/>
      <c r="W27" s="29"/>
      <c r="X27" s="29"/>
      <c r="Y27" s="29"/>
      <c r="Z27" s="29"/>
      <c r="AA27" s="29"/>
      <c r="AB27" s="29"/>
      <c r="AC27" s="29"/>
      <c r="AD27" s="29"/>
    </row>
    <row r="28" spans="1:30" ht="18.75" x14ac:dyDescent="0.3">
      <c r="A28" s="48" t="s">
        <v>239</v>
      </c>
      <c r="B28" s="637" t="str">
        <f>IF(DATA!G42="","",DATA!G42)</f>
        <v/>
      </c>
      <c r="C28" s="638"/>
      <c r="D28" s="638"/>
      <c r="E28" s="638"/>
      <c r="F28" s="638"/>
      <c r="G28" s="638"/>
      <c r="H28" s="638"/>
      <c r="I28" s="638"/>
      <c r="J28" s="638"/>
      <c r="K28" s="100"/>
      <c r="L28" s="43"/>
      <c r="M28" s="16">
        <f>DATA!P43</f>
        <v>0</v>
      </c>
      <c r="N28" s="29"/>
      <c r="O28" s="29"/>
      <c r="P28" s="29"/>
      <c r="Q28" s="29"/>
      <c r="R28" s="29"/>
      <c r="S28" s="29"/>
      <c r="T28" s="29"/>
      <c r="U28" s="29"/>
      <c r="V28" s="29"/>
      <c r="W28" s="29"/>
      <c r="X28" s="29"/>
      <c r="Y28" s="29"/>
      <c r="Z28" s="29"/>
      <c r="AA28" s="29"/>
      <c r="AB28" s="29"/>
      <c r="AC28" s="29"/>
      <c r="AD28" s="29"/>
    </row>
    <row r="29" spans="1:30" ht="18.75" x14ac:dyDescent="0.3">
      <c r="A29" s="48" t="s">
        <v>33</v>
      </c>
      <c r="B29" s="637" t="s">
        <v>492</v>
      </c>
      <c r="C29" s="638"/>
      <c r="D29" s="638"/>
      <c r="E29" s="638"/>
      <c r="F29" s="638"/>
      <c r="G29" s="638"/>
      <c r="H29" s="638"/>
      <c r="I29" s="638"/>
      <c r="J29" s="638"/>
      <c r="K29" s="638"/>
      <c r="L29" s="43"/>
      <c r="M29" s="10">
        <f>DATA!AE41</f>
        <v>0</v>
      </c>
      <c r="N29" s="29"/>
      <c r="O29" s="29"/>
      <c r="P29" s="29"/>
      <c r="Q29" s="29"/>
      <c r="R29" s="29"/>
      <c r="S29" s="29"/>
      <c r="T29" s="29"/>
      <c r="U29" s="29"/>
      <c r="V29" s="29"/>
      <c r="W29" s="29"/>
      <c r="X29" s="29"/>
      <c r="Y29" s="29"/>
      <c r="Z29" s="29"/>
      <c r="AA29" s="29"/>
      <c r="AB29" s="29"/>
      <c r="AC29" s="29"/>
      <c r="AD29" s="29"/>
    </row>
    <row r="30" spans="1:30" ht="18.75" x14ac:dyDescent="0.3">
      <c r="A30" s="49" t="s">
        <v>240</v>
      </c>
      <c r="B30" s="652" t="s">
        <v>466</v>
      </c>
      <c r="C30" s="653"/>
      <c r="D30" s="653"/>
      <c r="E30" s="653"/>
      <c r="F30" s="653"/>
      <c r="G30" s="653"/>
      <c r="H30" s="653"/>
      <c r="I30" s="653"/>
      <c r="J30" s="653"/>
      <c r="K30" s="100"/>
      <c r="L30" s="43"/>
      <c r="M30" s="11">
        <f>DATA!AA43</f>
        <v>0</v>
      </c>
      <c r="N30" s="29"/>
      <c r="O30" s="29"/>
      <c r="P30" s="29"/>
      <c r="Q30" s="29"/>
      <c r="R30" s="29"/>
      <c r="S30" s="29"/>
      <c r="T30" s="29"/>
      <c r="U30" s="29"/>
      <c r="V30" s="29"/>
      <c r="W30" s="29"/>
      <c r="X30" s="29"/>
      <c r="Y30" s="29"/>
      <c r="Z30" s="29"/>
      <c r="AA30" s="29"/>
      <c r="AB30" s="29"/>
      <c r="AC30" s="29"/>
      <c r="AD30" s="29"/>
    </row>
    <row r="31" spans="1:30" ht="18.75" x14ac:dyDescent="0.3">
      <c r="A31" s="52" t="s">
        <v>30</v>
      </c>
      <c r="B31" s="643" t="s">
        <v>491</v>
      </c>
      <c r="C31" s="644"/>
      <c r="D31" s="644"/>
      <c r="E31" s="644"/>
      <c r="F31" s="644"/>
      <c r="G31" s="644"/>
      <c r="H31" s="644"/>
      <c r="I31" s="644"/>
      <c r="J31" s="644"/>
      <c r="K31" s="644"/>
      <c r="L31" s="657"/>
      <c r="M31" s="10">
        <f>'Final Statement'!M31</f>
        <v>0</v>
      </c>
      <c r="N31" s="29"/>
      <c r="O31" s="29"/>
      <c r="P31" s="29"/>
      <c r="Q31" s="29"/>
      <c r="R31" s="29"/>
      <c r="S31" s="29"/>
      <c r="T31" s="29"/>
      <c r="U31" s="29"/>
      <c r="V31" s="29"/>
      <c r="W31" s="29"/>
      <c r="X31" s="29"/>
      <c r="Y31" s="29"/>
      <c r="Z31" s="29"/>
      <c r="AA31" s="29"/>
      <c r="AB31" s="29"/>
      <c r="AC31" s="29"/>
      <c r="AD31" s="29"/>
    </row>
    <row r="32" spans="1:30" ht="18.75" x14ac:dyDescent="0.3">
      <c r="A32" s="52" t="s">
        <v>34</v>
      </c>
      <c r="B32" s="637" t="s">
        <v>73</v>
      </c>
      <c r="C32" s="638"/>
      <c r="D32" s="638"/>
      <c r="E32" s="638"/>
      <c r="F32" s="638"/>
      <c r="G32" s="638"/>
      <c r="H32" s="638"/>
      <c r="I32" s="638"/>
      <c r="J32" s="638"/>
      <c r="K32" s="100"/>
      <c r="L32" s="43"/>
      <c r="M32" s="10"/>
      <c r="N32" s="29"/>
      <c r="O32" s="29"/>
      <c r="P32" s="29"/>
      <c r="Q32" s="29"/>
      <c r="R32" s="29"/>
      <c r="S32" s="29"/>
      <c r="T32" s="29"/>
      <c r="U32" s="29"/>
      <c r="V32" s="29"/>
      <c r="W32" s="29"/>
      <c r="X32" s="29"/>
      <c r="Y32" s="29"/>
      <c r="Z32" s="29"/>
      <c r="AA32" s="29"/>
      <c r="AB32" s="29"/>
      <c r="AC32" s="29"/>
      <c r="AD32" s="29"/>
    </row>
    <row r="33" spans="1:30" ht="18.75" x14ac:dyDescent="0.3">
      <c r="A33" s="48" t="s">
        <v>24</v>
      </c>
      <c r="B33" s="637" t="s">
        <v>74</v>
      </c>
      <c r="C33" s="638"/>
      <c r="D33" s="638"/>
      <c r="E33" s="638"/>
      <c r="F33" s="638"/>
      <c r="G33" s="638"/>
      <c r="H33" s="638"/>
      <c r="I33" s="638"/>
      <c r="J33" s="638"/>
      <c r="K33" s="100"/>
      <c r="L33" s="43"/>
      <c r="M33" s="16">
        <f>DATA!P47</f>
        <v>0</v>
      </c>
      <c r="N33" s="29"/>
      <c r="O33" s="29"/>
      <c r="P33" s="29"/>
      <c r="Q33" s="29"/>
      <c r="R33" s="29"/>
      <c r="S33" s="29"/>
      <c r="T33" s="29"/>
      <c r="U33" s="29"/>
      <c r="V33" s="29"/>
      <c r="W33" s="29"/>
      <c r="X33" s="29"/>
      <c r="Y33" s="29"/>
      <c r="Z33" s="29"/>
      <c r="AA33" s="29"/>
      <c r="AB33" s="29"/>
      <c r="AC33" s="29"/>
      <c r="AD33" s="29"/>
    </row>
    <row r="34" spans="1:30" ht="18.75" x14ac:dyDescent="0.3">
      <c r="A34" s="48" t="s">
        <v>16</v>
      </c>
      <c r="B34" s="654" t="s">
        <v>75</v>
      </c>
      <c r="C34" s="655"/>
      <c r="D34" s="655"/>
      <c r="E34" s="655"/>
      <c r="F34" s="655"/>
      <c r="G34" s="655"/>
      <c r="H34" s="655"/>
      <c r="I34" s="655"/>
      <c r="J34" s="655"/>
      <c r="K34" s="655"/>
      <c r="L34" s="656"/>
      <c r="M34" s="16">
        <f>DATA!P48</f>
        <v>0</v>
      </c>
      <c r="N34" s="29"/>
      <c r="O34" s="29"/>
      <c r="P34" s="29"/>
      <c r="Q34" s="29"/>
      <c r="R34" s="29"/>
      <c r="S34" s="29"/>
      <c r="T34" s="29"/>
      <c r="U34" s="29"/>
      <c r="V34" s="29"/>
      <c r="W34" s="29"/>
      <c r="X34" s="29"/>
      <c r="Y34" s="29"/>
      <c r="Z34" s="29"/>
      <c r="AA34" s="29"/>
      <c r="AB34" s="29"/>
      <c r="AC34" s="29"/>
      <c r="AD34" s="29"/>
    </row>
    <row r="35" spans="1:30" ht="18.75" x14ac:dyDescent="0.3">
      <c r="A35" s="48" t="s">
        <v>46</v>
      </c>
      <c r="B35" s="650" t="s">
        <v>478</v>
      </c>
      <c r="C35" s="651"/>
      <c r="D35" s="651"/>
      <c r="E35" s="651"/>
      <c r="F35" s="651"/>
      <c r="G35" s="651"/>
      <c r="H35" s="651"/>
      <c r="I35" s="651"/>
      <c r="J35" s="651"/>
      <c r="K35" s="651"/>
      <c r="L35" s="43"/>
      <c r="M35" s="16">
        <f>DATA!P49</f>
        <v>0</v>
      </c>
      <c r="N35" s="29"/>
      <c r="O35" s="29"/>
      <c r="P35" s="29"/>
      <c r="Q35" s="29"/>
      <c r="R35" s="29"/>
      <c r="S35" s="29"/>
      <c r="T35" s="29"/>
      <c r="U35" s="29"/>
      <c r="V35" s="29"/>
      <c r="W35" s="29"/>
      <c r="X35" s="29"/>
      <c r="Y35" s="29"/>
      <c r="Z35" s="29"/>
      <c r="AA35" s="29"/>
      <c r="AB35" s="29"/>
      <c r="AC35" s="29"/>
      <c r="AD35" s="29"/>
    </row>
    <row r="36" spans="1:30" ht="18.75" x14ac:dyDescent="0.3">
      <c r="A36" s="48" t="s">
        <v>19</v>
      </c>
      <c r="B36" s="637" t="s">
        <v>698</v>
      </c>
      <c r="C36" s="638"/>
      <c r="D36" s="638"/>
      <c r="E36" s="638"/>
      <c r="F36" s="638"/>
      <c r="G36" s="638"/>
      <c r="H36" s="638"/>
      <c r="I36" s="638"/>
      <c r="J36" s="638"/>
      <c r="K36" s="100"/>
      <c r="L36" s="43"/>
      <c r="M36" s="16">
        <f>DATA!P50</f>
        <v>0</v>
      </c>
      <c r="N36" s="29"/>
      <c r="O36" s="29"/>
      <c r="P36" s="29"/>
      <c r="Q36" s="29"/>
      <c r="R36" s="29"/>
      <c r="S36" s="29"/>
      <c r="T36" s="29"/>
      <c r="U36" s="29"/>
      <c r="V36" s="29"/>
      <c r="W36" s="29"/>
      <c r="X36" s="29"/>
      <c r="Y36" s="29"/>
      <c r="Z36" s="29"/>
      <c r="AA36" s="29"/>
      <c r="AB36" s="29"/>
      <c r="AC36" s="29"/>
      <c r="AD36" s="29"/>
    </row>
    <row r="37" spans="1:30" ht="18.75" x14ac:dyDescent="0.3">
      <c r="A37" s="48" t="s">
        <v>20</v>
      </c>
      <c r="B37" s="637" t="str">
        <f>IF(DATA!G51="","",DATA!G51)</f>
        <v/>
      </c>
      <c r="C37" s="638"/>
      <c r="D37" s="638"/>
      <c r="E37" s="638"/>
      <c r="F37" s="638"/>
      <c r="G37" s="638"/>
      <c r="H37" s="638"/>
      <c r="I37" s="638"/>
      <c r="J37" s="638"/>
      <c r="K37" s="100"/>
      <c r="L37" s="43"/>
      <c r="M37" s="16">
        <f>DATA!P52</f>
        <v>0</v>
      </c>
      <c r="N37" s="29"/>
      <c r="O37" s="29"/>
      <c r="P37" s="29"/>
      <c r="Q37" s="29"/>
      <c r="R37" s="29"/>
      <c r="S37" s="29"/>
      <c r="T37" s="29"/>
      <c r="U37" s="29"/>
      <c r="V37" s="29"/>
      <c r="W37" s="29"/>
      <c r="X37" s="29"/>
      <c r="Y37" s="29"/>
      <c r="Z37" s="29"/>
      <c r="AA37" s="29"/>
      <c r="AB37" s="29"/>
      <c r="AC37" s="29"/>
      <c r="AD37" s="29"/>
    </row>
    <row r="38" spans="1:30" ht="18.75" x14ac:dyDescent="0.3">
      <c r="A38" s="48" t="s">
        <v>29</v>
      </c>
      <c r="B38" s="637" t="s">
        <v>248</v>
      </c>
      <c r="C38" s="638"/>
      <c r="D38" s="638"/>
      <c r="E38" s="638"/>
      <c r="F38" s="638"/>
      <c r="G38" s="638"/>
      <c r="H38" s="638"/>
      <c r="I38" s="638"/>
      <c r="J38" s="638"/>
      <c r="K38" s="638"/>
      <c r="L38" s="43"/>
      <c r="M38" s="16">
        <f>DATA!P51</f>
        <v>0</v>
      </c>
      <c r="N38" s="29"/>
      <c r="O38" s="29"/>
      <c r="P38" s="29"/>
      <c r="Q38" s="29"/>
      <c r="R38" s="29"/>
      <c r="S38" s="29"/>
      <c r="T38" s="29"/>
      <c r="U38" s="29"/>
      <c r="V38" s="29"/>
      <c r="W38" s="29"/>
      <c r="X38" s="29"/>
      <c r="Y38" s="29"/>
      <c r="Z38" s="29"/>
      <c r="AA38" s="29"/>
      <c r="AB38" s="29"/>
      <c r="AC38" s="29"/>
      <c r="AD38" s="29"/>
    </row>
    <row r="39" spans="1:30" ht="18.75" x14ac:dyDescent="0.3">
      <c r="A39" s="56" t="s">
        <v>35</v>
      </c>
      <c r="B39" s="665" t="s">
        <v>77</v>
      </c>
      <c r="C39" s="666"/>
      <c r="D39" s="666"/>
      <c r="E39" s="666"/>
      <c r="F39" s="666"/>
      <c r="G39" s="666"/>
      <c r="H39" s="666"/>
      <c r="I39" s="666"/>
      <c r="J39" s="666"/>
      <c r="K39" s="55"/>
      <c r="L39" s="50"/>
      <c r="M39" s="19">
        <f>DATA!P53</f>
        <v>0</v>
      </c>
      <c r="N39" s="29"/>
      <c r="O39" s="29"/>
      <c r="P39" s="29"/>
      <c r="Q39" s="29"/>
      <c r="R39" s="29"/>
      <c r="S39" s="29"/>
      <c r="T39" s="29"/>
      <c r="U39" s="29"/>
      <c r="V39" s="29"/>
      <c r="W39" s="29"/>
      <c r="X39" s="29"/>
      <c r="Y39" s="29"/>
      <c r="Z39" s="29"/>
      <c r="AA39" s="29"/>
      <c r="AB39" s="29"/>
      <c r="AC39" s="29"/>
      <c r="AD39" s="29"/>
    </row>
    <row r="40" spans="1:30" ht="18.75" x14ac:dyDescent="0.3">
      <c r="A40" s="56" t="s">
        <v>36</v>
      </c>
      <c r="B40" s="665" t="s">
        <v>467</v>
      </c>
      <c r="C40" s="666"/>
      <c r="D40" s="666"/>
      <c r="E40" s="666"/>
      <c r="F40" s="666"/>
      <c r="G40" s="666"/>
      <c r="H40" s="666"/>
      <c r="I40" s="666"/>
      <c r="J40" s="666"/>
      <c r="K40" s="55"/>
      <c r="L40" s="50"/>
      <c r="M40" s="19">
        <f>'Final Statement'!M40</f>
        <v>0</v>
      </c>
      <c r="N40" s="29"/>
      <c r="O40" s="29"/>
      <c r="P40" s="29"/>
      <c r="Q40" s="29"/>
      <c r="R40" s="29"/>
      <c r="S40" s="29"/>
      <c r="T40" s="29"/>
      <c r="U40" s="29"/>
      <c r="V40" s="29"/>
      <c r="W40" s="29"/>
      <c r="X40" s="29"/>
      <c r="Y40" s="29"/>
      <c r="Z40" s="29"/>
      <c r="AA40" s="29"/>
      <c r="AB40" s="29"/>
      <c r="AC40" s="29"/>
      <c r="AD40" s="29"/>
    </row>
    <row r="41" spans="1:30" ht="18.75" x14ac:dyDescent="0.3">
      <c r="A41" s="54" t="s">
        <v>37</v>
      </c>
      <c r="B41" s="643" t="s">
        <v>468</v>
      </c>
      <c r="C41" s="644"/>
      <c r="D41" s="644"/>
      <c r="E41" s="644"/>
      <c r="F41" s="644"/>
      <c r="G41" s="644"/>
      <c r="H41" s="644"/>
      <c r="I41" s="644"/>
      <c r="J41" s="644"/>
      <c r="K41" s="101"/>
      <c r="L41" s="102"/>
      <c r="M41" s="16">
        <f>'Final Statement'!M41</f>
        <v>0</v>
      </c>
      <c r="N41" s="29"/>
      <c r="O41" s="29"/>
      <c r="P41" s="29"/>
      <c r="Q41" s="29"/>
      <c r="R41" s="29"/>
      <c r="S41" s="29"/>
      <c r="T41" s="29"/>
      <c r="U41" s="29"/>
      <c r="V41" s="29"/>
      <c r="W41" s="29"/>
      <c r="X41" s="29"/>
      <c r="Y41" s="29"/>
      <c r="Z41" s="29"/>
      <c r="AA41" s="29"/>
      <c r="AB41" s="29"/>
      <c r="AC41" s="29"/>
      <c r="AD41" s="29"/>
    </row>
    <row r="42" spans="1:30" ht="18.75" x14ac:dyDescent="0.3">
      <c r="A42" s="57" t="s">
        <v>38</v>
      </c>
      <c r="B42" s="637" t="s">
        <v>206</v>
      </c>
      <c r="C42" s="638"/>
      <c r="D42" s="638"/>
      <c r="E42" s="638"/>
      <c r="F42" s="638"/>
      <c r="G42" s="638"/>
      <c r="H42" s="638"/>
      <c r="I42" s="638"/>
      <c r="J42" s="638"/>
      <c r="K42" s="100"/>
      <c r="L42" s="43"/>
      <c r="M42" s="16">
        <f>'Final Statement'!M42</f>
        <v>0</v>
      </c>
      <c r="N42" s="29"/>
      <c r="O42" s="29"/>
      <c r="P42" s="29"/>
      <c r="Q42" s="29"/>
      <c r="R42" s="29"/>
      <c r="S42" s="29"/>
      <c r="T42" s="29"/>
      <c r="U42" s="29"/>
      <c r="V42" s="29"/>
      <c r="W42" s="29"/>
      <c r="X42" s="29"/>
      <c r="Y42" s="29"/>
      <c r="Z42" s="29"/>
      <c r="AA42" s="29"/>
      <c r="AB42" s="29"/>
      <c r="AC42" s="29"/>
      <c r="AD42" s="29"/>
    </row>
    <row r="43" spans="1:30" ht="18.75" x14ac:dyDescent="0.3">
      <c r="A43" s="57" t="s">
        <v>40</v>
      </c>
      <c r="B43" s="637" t="s">
        <v>210</v>
      </c>
      <c r="C43" s="638"/>
      <c r="D43" s="638"/>
      <c r="E43" s="638"/>
      <c r="F43" s="638"/>
      <c r="G43" s="638"/>
      <c r="H43" s="638"/>
      <c r="I43" s="638"/>
      <c r="J43" s="638"/>
      <c r="K43" s="100"/>
      <c r="L43" s="43"/>
      <c r="M43" s="16">
        <f>'Final Statement'!M43</f>
        <v>0</v>
      </c>
      <c r="N43" s="29"/>
      <c r="O43" s="29"/>
      <c r="P43" s="29"/>
      <c r="Q43" s="29"/>
      <c r="R43" s="29"/>
      <c r="S43" s="29"/>
      <c r="T43" s="29"/>
      <c r="U43" s="29"/>
      <c r="V43" s="29"/>
      <c r="W43" s="29"/>
      <c r="X43" s="29"/>
      <c r="Y43" s="29"/>
      <c r="Z43" s="29"/>
      <c r="AA43" s="29"/>
      <c r="AB43" s="29"/>
      <c r="AC43" s="29"/>
      <c r="AD43" s="29"/>
    </row>
    <row r="44" spans="1:30" ht="18.75" x14ac:dyDescent="0.3">
      <c r="A44" s="57" t="s">
        <v>39</v>
      </c>
      <c r="B44" s="637" t="s">
        <v>49</v>
      </c>
      <c r="C44" s="638"/>
      <c r="D44" s="638"/>
      <c r="E44" s="638"/>
      <c r="F44" s="638"/>
      <c r="G44" s="638"/>
      <c r="H44" s="638"/>
      <c r="I44" s="638"/>
      <c r="J44" s="638"/>
      <c r="K44" s="100"/>
      <c r="L44" s="43"/>
      <c r="M44" s="16">
        <f>'Final Statement'!M44</f>
        <v>0</v>
      </c>
      <c r="N44" s="29"/>
      <c r="O44" s="29"/>
      <c r="P44" s="29"/>
      <c r="Q44" s="29"/>
      <c r="R44" s="29"/>
      <c r="S44" s="29"/>
      <c r="T44" s="29"/>
      <c r="U44" s="29"/>
      <c r="V44" s="29"/>
      <c r="W44" s="29"/>
      <c r="X44" s="29"/>
      <c r="Y44" s="29"/>
      <c r="Z44" s="29"/>
      <c r="AA44" s="29"/>
      <c r="AB44" s="29"/>
      <c r="AC44" s="29"/>
      <c r="AD44" s="29"/>
    </row>
    <row r="45" spans="1:30" ht="18.75" x14ac:dyDescent="0.3">
      <c r="A45" s="53" t="s">
        <v>41</v>
      </c>
      <c r="B45" s="665" t="s">
        <v>574</v>
      </c>
      <c r="C45" s="666"/>
      <c r="D45" s="666"/>
      <c r="E45" s="666"/>
      <c r="F45" s="666"/>
      <c r="G45" s="666"/>
      <c r="H45" s="666"/>
      <c r="I45" s="666"/>
      <c r="J45" s="666"/>
      <c r="K45" s="55"/>
      <c r="L45" s="50"/>
      <c r="M45" s="19">
        <f>'Final Statement'!M45</f>
        <v>0</v>
      </c>
      <c r="N45" s="29"/>
      <c r="O45" s="29"/>
      <c r="P45" s="29"/>
      <c r="Q45" s="29"/>
      <c r="R45" s="29"/>
      <c r="S45" s="29"/>
      <c r="T45" s="29"/>
      <c r="U45" s="29"/>
      <c r="V45" s="29"/>
      <c r="W45" s="29"/>
      <c r="X45" s="29"/>
      <c r="Y45" s="29"/>
      <c r="Z45" s="29"/>
      <c r="AA45" s="29"/>
      <c r="AB45" s="29"/>
      <c r="AC45" s="29"/>
      <c r="AD45" s="29"/>
    </row>
    <row r="46" spans="1:30" ht="18.75" customHeight="1" x14ac:dyDescent="0.3">
      <c r="A46" s="57" t="s">
        <v>42</v>
      </c>
      <c r="B46" s="637" t="s">
        <v>469</v>
      </c>
      <c r="C46" s="638"/>
      <c r="D46" s="638"/>
      <c r="E46" s="638"/>
      <c r="F46" s="638"/>
      <c r="G46" s="638"/>
      <c r="H46" s="638"/>
      <c r="I46" s="638"/>
      <c r="J46" s="638"/>
      <c r="K46" s="100"/>
      <c r="L46" s="43"/>
      <c r="M46" s="16">
        <f>'Final Statement'!M46</f>
        <v>0</v>
      </c>
      <c r="N46" s="29"/>
      <c r="O46" s="715" t="s">
        <v>484</v>
      </c>
      <c r="P46" s="718">
        <v>100</v>
      </c>
      <c r="Q46" s="29"/>
      <c r="R46" s="29"/>
      <c r="S46" s="29"/>
      <c r="T46" s="29"/>
      <c r="U46" s="29"/>
      <c r="V46" s="29"/>
      <c r="W46" s="29"/>
      <c r="X46" s="29"/>
      <c r="Y46" s="29"/>
      <c r="Z46" s="29"/>
      <c r="AA46" s="29"/>
      <c r="AB46" s="29"/>
      <c r="AC46" s="29"/>
      <c r="AD46" s="29"/>
    </row>
    <row r="47" spans="1:30" ht="18.75" x14ac:dyDescent="0.3">
      <c r="A47" s="57" t="s">
        <v>43</v>
      </c>
      <c r="B47" s="637" t="s">
        <v>470</v>
      </c>
      <c r="C47" s="638"/>
      <c r="D47" s="638"/>
      <c r="E47" s="638"/>
      <c r="F47" s="638"/>
      <c r="G47" s="638"/>
      <c r="H47" s="638"/>
      <c r="I47" s="638"/>
      <c r="J47" s="638"/>
      <c r="K47" s="100"/>
      <c r="L47" s="43"/>
      <c r="M47" s="16">
        <f>'Final Statement'!M47</f>
        <v>0</v>
      </c>
      <c r="N47" s="29"/>
      <c r="O47" s="716"/>
      <c r="P47" s="719"/>
      <c r="Q47" s="29"/>
      <c r="R47" s="29"/>
      <c r="S47" s="714" t="s">
        <v>563</v>
      </c>
      <c r="T47" s="714"/>
      <c r="U47" s="29"/>
      <c r="V47" s="29"/>
      <c r="W47" s="29"/>
      <c r="X47" s="29"/>
      <c r="Y47" s="29"/>
      <c r="Z47" s="29"/>
      <c r="AA47" s="29"/>
      <c r="AB47" s="29"/>
      <c r="AC47" s="29"/>
      <c r="AD47" s="29"/>
    </row>
    <row r="48" spans="1:30" ht="18.75" x14ac:dyDescent="0.3">
      <c r="A48" s="57" t="s">
        <v>357</v>
      </c>
      <c r="B48" s="637" t="s">
        <v>55</v>
      </c>
      <c r="C48" s="638"/>
      <c r="D48" s="638"/>
      <c r="E48" s="638"/>
      <c r="F48" s="638"/>
      <c r="G48" s="638"/>
      <c r="H48" s="638"/>
      <c r="I48" s="638"/>
      <c r="J48" s="638"/>
      <c r="K48" s="100"/>
      <c r="L48" s="43"/>
      <c r="M48" s="16">
        <f>'Final Statement'!M48</f>
        <v>0</v>
      </c>
      <c r="N48" s="29"/>
      <c r="O48" s="717"/>
      <c r="P48" s="720"/>
      <c r="Q48" s="29"/>
      <c r="R48" s="29"/>
      <c r="S48" s="110" t="s">
        <v>565</v>
      </c>
      <c r="T48" s="111">
        <f>M47-M48</f>
        <v>0</v>
      </c>
      <c r="U48" s="29"/>
      <c r="V48" s="29"/>
      <c r="W48" s="29"/>
      <c r="X48" s="29"/>
      <c r="Y48" s="29"/>
      <c r="Z48" s="29"/>
      <c r="AA48" s="29"/>
      <c r="AB48" s="29"/>
      <c r="AC48" s="29"/>
      <c r="AD48" s="29"/>
    </row>
    <row r="49" spans="1:30" ht="18.75" x14ac:dyDescent="0.3">
      <c r="A49" s="57" t="s">
        <v>358</v>
      </c>
      <c r="B49" s="668" t="s">
        <v>697</v>
      </c>
      <c r="C49" s="669"/>
      <c r="D49" s="669"/>
      <c r="E49" s="669"/>
      <c r="F49" s="669"/>
      <c r="G49" s="669"/>
      <c r="H49" s="669"/>
      <c r="I49" s="669"/>
      <c r="J49" s="669"/>
      <c r="K49" s="669"/>
      <c r="L49" s="670"/>
      <c r="M49" s="16">
        <f>DATA!P56</f>
        <v>0</v>
      </c>
      <c r="N49" s="29"/>
      <c r="O49" s="29"/>
      <c r="P49" s="29"/>
      <c r="Q49" s="29"/>
      <c r="R49" s="29"/>
      <c r="S49" s="29" t="s">
        <v>566</v>
      </c>
      <c r="T49" s="29">
        <f>IF(M49=0,M47,T48/M49)</f>
        <v>0</v>
      </c>
      <c r="U49" s="29"/>
      <c r="V49" s="29"/>
      <c r="W49" s="29"/>
      <c r="X49" s="29"/>
      <c r="Y49" s="29"/>
      <c r="Z49" s="29"/>
      <c r="AA49" s="29"/>
      <c r="AB49" s="29"/>
      <c r="AC49" s="29"/>
      <c r="AD49" s="29"/>
    </row>
    <row r="50" spans="1:30" ht="18.75" x14ac:dyDescent="0.3">
      <c r="A50" s="58" t="s">
        <v>477</v>
      </c>
      <c r="B50" s="59" t="s">
        <v>471</v>
      </c>
      <c r="C50" s="60"/>
      <c r="D50" s="60"/>
      <c r="E50" s="60"/>
      <c r="F50" s="60"/>
      <c r="G50" s="60"/>
      <c r="H50" s="60"/>
      <c r="I50" s="659">
        <f>IF(M50=0,0,MROUND(T49,1))</f>
        <v>0</v>
      </c>
      <c r="J50" s="660"/>
      <c r="K50" s="661"/>
      <c r="L50" s="42" t="s">
        <v>472</v>
      </c>
      <c r="M50" s="11">
        <f>IF(T49&lt;0,0,T51)</f>
        <v>0</v>
      </c>
      <c r="N50" s="29"/>
      <c r="O50" s="29"/>
      <c r="P50" s="29"/>
      <c r="Q50" s="29"/>
      <c r="R50" s="29"/>
      <c r="S50" s="29" t="s">
        <v>567</v>
      </c>
      <c r="T50" s="29">
        <f>IF(P46="",1,P46)</f>
        <v>100</v>
      </c>
      <c r="U50" s="29"/>
      <c r="V50" s="29"/>
      <c r="W50" s="29"/>
      <c r="X50" s="29"/>
      <c r="Y50" s="29"/>
      <c r="Z50" s="29"/>
      <c r="AA50" s="29"/>
      <c r="AB50" s="29"/>
      <c r="AC50" s="29"/>
      <c r="AD50" s="29"/>
    </row>
    <row r="51" spans="1:30" ht="18.75" x14ac:dyDescent="0.3">
      <c r="A51" s="61"/>
      <c r="B51" s="61" t="s">
        <v>44</v>
      </c>
      <c r="C51" s="61"/>
      <c r="D51" s="61"/>
      <c r="E51" s="61"/>
      <c r="F51" s="61"/>
      <c r="G51" s="61"/>
      <c r="H51" s="61"/>
      <c r="I51" s="61"/>
      <c r="J51" s="721" t="s">
        <v>12</v>
      </c>
      <c r="K51" s="721"/>
      <c r="L51" s="721"/>
      <c r="M51" s="61"/>
      <c r="N51" s="29"/>
      <c r="O51" s="29"/>
      <c r="P51" s="29"/>
      <c r="Q51" s="29"/>
      <c r="R51" s="29"/>
      <c r="S51" s="29" t="s">
        <v>568</v>
      </c>
      <c r="T51" s="29">
        <f>MROUND(T49,T50)</f>
        <v>0</v>
      </c>
      <c r="U51" s="29"/>
      <c r="V51" s="29"/>
      <c r="W51" s="29"/>
      <c r="X51" s="29"/>
      <c r="Y51" s="29"/>
      <c r="Z51" s="29"/>
      <c r="AA51" s="29"/>
      <c r="AB51" s="29"/>
      <c r="AC51" s="29"/>
      <c r="AD51" s="29"/>
    </row>
    <row r="52" spans="1:30" ht="18.75" x14ac:dyDescent="0.3">
      <c r="A52" s="61"/>
      <c r="B52" s="61" t="s">
        <v>45</v>
      </c>
      <c r="C52" s="61"/>
      <c r="D52" s="61"/>
      <c r="E52" s="61"/>
      <c r="F52" s="61"/>
      <c r="G52" s="61"/>
      <c r="H52" s="61"/>
      <c r="I52" s="721" t="str">
        <f>IF(DATA!D4="","",DATA!D4)</f>
        <v/>
      </c>
      <c r="J52" s="721"/>
      <c r="K52" s="721"/>
      <c r="L52" s="721"/>
      <c r="M52" s="61"/>
      <c r="N52" s="29"/>
      <c r="O52" s="29"/>
      <c r="P52" s="29"/>
      <c r="Q52" s="29"/>
      <c r="R52" s="29"/>
      <c r="S52" s="29"/>
      <c r="T52" s="29"/>
      <c r="U52" s="29"/>
      <c r="V52" s="29"/>
      <c r="W52" s="29"/>
      <c r="X52" s="29"/>
      <c r="Y52" s="29"/>
      <c r="Z52" s="29"/>
      <c r="AA52" s="29"/>
      <c r="AB52" s="29"/>
      <c r="AC52" s="29"/>
      <c r="AD52" s="29"/>
    </row>
    <row r="53" spans="1:30" ht="15.75" x14ac:dyDescent="0.25">
      <c r="A53" s="62"/>
      <c r="B53" s="722" t="s">
        <v>473</v>
      </c>
      <c r="C53" s="723"/>
      <c r="D53" s="723"/>
      <c r="E53" s="723"/>
      <c r="F53" s="723"/>
      <c r="G53" s="723"/>
      <c r="H53" s="723"/>
      <c r="I53" s="723"/>
      <c r="J53" s="723"/>
      <c r="K53" s="723"/>
      <c r="L53" s="723"/>
      <c r="M53" s="724"/>
      <c r="N53" s="29"/>
      <c r="O53" s="29"/>
      <c r="P53" s="29"/>
      <c r="Q53" s="29"/>
      <c r="R53" s="29"/>
      <c r="S53" s="29"/>
      <c r="T53" s="29"/>
      <c r="U53" s="29"/>
      <c r="V53" s="29"/>
      <c r="W53" s="29"/>
      <c r="X53" s="29"/>
      <c r="Y53" s="29"/>
      <c r="Z53" s="29"/>
      <c r="AA53" s="29"/>
      <c r="AB53" s="29"/>
      <c r="AC53" s="29"/>
      <c r="AD53" s="29"/>
    </row>
    <row r="54" spans="1:30" ht="15.75" x14ac:dyDescent="0.25">
      <c r="A54" s="63"/>
      <c r="B54" s="730" t="s">
        <v>54</v>
      </c>
      <c r="C54" s="730"/>
      <c r="D54" s="99" t="s">
        <v>0</v>
      </c>
      <c r="E54" s="731" t="s">
        <v>1</v>
      </c>
      <c r="F54" s="731"/>
      <c r="G54" s="99" t="s">
        <v>2</v>
      </c>
      <c r="H54" s="99" t="str">
        <f>IF(DATA!E10="","",DATA!E10)</f>
        <v/>
      </c>
      <c r="I54" s="99" t="str">
        <f>IF(DATA!F10="","",DATA!F10)</f>
        <v/>
      </c>
      <c r="J54" s="731" t="str">
        <f>IF(DATA!G10="","",DATA!G10)</f>
        <v/>
      </c>
      <c r="K54" s="731"/>
      <c r="L54" s="99" t="str">
        <f>IF(DATA!H10="","",DATA!H10)</f>
        <v/>
      </c>
      <c r="M54" s="99" t="s">
        <v>3</v>
      </c>
      <c r="N54" s="29"/>
      <c r="O54" s="29"/>
      <c r="P54" s="29"/>
      <c r="Q54" s="29"/>
      <c r="R54" s="29"/>
      <c r="S54" s="29"/>
      <c r="T54" s="29"/>
      <c r="U54" s="29"/>
      <c r="V54" s="29"/>
      <c r="W54" s="29"/>
      <c r="X54" s="29"/>
      <c r="Y54" s="29"/>
      <c r="Z54" s="29"/>
      <c r="AA54" s="29"/>
      <c r="AB54" s="29"/>
      <c r="AC54" s="29"/>
      <c r="AD54" s="29"/>
    </row>
    <row r="55" spans="1:30" ht="15.75" x14ac:dyDescent="0.25">
      <c r="A55" s="63"/>
      <c r="B55" s="725" t="str">
        <f>IF(DATA!$T$25="same month.","April 2017","March 2017")</f>
        <v>March 2017</v>
      </c>
      <c r="C55" s="726"/>
      <c r="D55" s="98" t="str">
        <f>IF(DATA!B11="","",DATA!B11)</f>
        <v/>
      </c>
      <c r="E55" s="727">
        <f>IF(DATA!C11="","",DATA!C11)</f>
        <v>0</v>
      </c>
      <c r="F55" s="728"/>
      <c r="G55" s="98">
        <f>IF(DATA!D11="","",DATA!D11)</f>
        <v>0</v>
      </c>
      <c r="H55" s="99" t="str">
        <f>IF(DATA!E11="","",DATA!E11)</f>
        <v/>
      </c>
      <c r="I55" s="98" t="str">
        <f>IF(DATA!F11="","",DATA!F11)</f>
        <v/>
      </c>
      <c r="J55" s="729" t="str">
        <f>IF(DATA!G11="","",DATA!G11)</f>
        <v/>
      </c>
      <c r="K55" s="729"/>
      <c r="L55" s="98" t="str">
        <f>IF(DATA!H11="","",DATA!H11)</f>
        <v/>
      </c>
      <c r="M55" s="98">
        <f>IF(DATA!I11="","",DATA!I11)</f>
        <v>0</v>
      </c>
      <c r="N55" s="29"/>
      <c r="O55" s="29"/>
      <c r="P55" s="29"/>
      <c r="Q55" s="29"/>
      <c r="R55" s="29"/>
      <c r="S55" s="29"/>
      <c r="T55" s="29"/>
      <c r="U55" s="29"/>
      <c r="V55" s="29"/>
      <c r="W55" s="29"/>
      <c r="X55" s="29"/>
      <c r="Y55" s="29"/>
      <c r="Z55" s="29"/>
      <c r="AA55" s="29"/>
      <c r="AB55" s="29"/>
      <c r="AC55" s="29"/>
      <c r="AD55" s="29"/>
    </row>
    <row r="56" spans="1:30" ht="15.75" customHeight="1" x14ac:dyDescent="0.25">
      <c r="A56" s="63"/>
      <c r="B56" s="725" t="str">
        <f>IF(DATA!$T$25="same month.","May 2017","April 2017")</f>
        <v>April 2017</v>
      </c>
      <c r="C56" s="726"/>
      <c r="D56" s="98" t="str">
        <f>IF(DATA!B12="","",DATA!B12)</f>
        <v/>
      </c>
      <c r="E56" s="727">
        <f>IF(DATA!C12="","",DATA!C12)</f>
        <v>0</v>
      </c>
      <c r="F56" s="728"/>
      <c r="G56" s="98">
        <f>IF(DATA!D12="","",DATA!D12)</f>
        <v>0</v>
      </c>
      <c r="H56" s="99" t="str">
        <f>IF(DATA!E12="","",DATA!E12)</f>
        <v/>
      </c>
      <c r="I56" s="98" t="str">
        <f>IF(DATA!F12="","",DATA!F12)</f>
        <v/>
      </c>
      <c r="J56" s="729" t="str">
        <f>IF(DATA!G12="","",DATA!G12)</f>
        <v/>
      </c>
      <c r="K56" s="729"/>
      <c r="L56" s="98" t="str">
        <f>IF(DATA!H12="","",DATA!H12)</f>
        <v/>
      </c>
      <c r="M56" s="98">
        <f>IF(DATA!I12="","",DATA!I12)</f>
        <v>0</v>
      </c>
      <c r="N56" s="29"/>
      <c r="O56" s="29"/>
      <c r="P56" s="29"/>
      <c r="Q56" s="29"/>
      <c r="R56" s="29"/>
      <c r="S56" s="29"/>
      <c r="T56" s="29"/>
      <c r="U56" s="29"/>
      <c r="V56" s="29"/>
      <c r="W56" s="29"/>
      <c r="X56" s="29"/>
      <c r="Y56" s="29"/>
      <c r="Z56" s="29"/>
      <c r="AA56" s="29"/>
      <c r="AB56" s="29"/>
      <c r="AC56" s="29"/>
      <c r="AD56" s="29"/>
    </row>
    <row r="57" spans="1:30" ht="15.75" customHeight="1" x14ac:dyDescent="0.25">
      <c r="A57" s="63"/>
      <c r="B57" s="725" t="str">
        <f>IF(DATA!$T$25="same month.","June 2017","May 2017")</f>
        <v>May 2017</v>
      </c>
      <c r="C57" s="726"/>
      <c r="D57" s="98" t="str">
        <f>IF(DATA!B13="","",DATA!B13)</f>
        <v/>
      </c>
      <c r="E57" s="727">
        <f>IF(DATA!C13="","",DATA!C13)</f>
        <v>0</v>
      </c>
      <c r="F57" s="728"/>
      <c r="G57" s="98">
        <f>IF(DATA!D13="","",DATA!D13)</f>
        <v>0</v>
      </c>
      <c r="H57" s="99" t="str">
        <f>IF(DATA!E13="","",DATA!E13)</f>
        <v/>
      </c>
      <c r="I57" s="98" t="str">
        <f>IF(DATA!F13="","",DATA!F13)</f>
        <v/>
      </c>
      <c r="J57" s="729" t="str">
        <f>IF(DATA!G13="","",DATA!G13)</f>
        <v/>
      </c>
      <c r="K57" s="729"/>
      <c r="L57" s="98" t="str">
        <f>IF(DATA!H13="","",DATA!H13)</f>
        <v/>
      </c>
      <c r="M57" s="98">
        <f>IF(DATA!I13="","",DATA!I13)</f>
        <v>0</v>
      </c>
      <c r="N57" s="29"/>
      <c r="O57" s="29"/>
      <c r="P57" s="29"/>
      <c r="Q57" s="29"/>
      <c r="R57" s="29"/>
      <c r="S57" s="29"/>
      <c r="T57" s="29"/>
      <c r="U57" s="29"/>
      <c r="V57" s="29"/>
      <c r="W57" s="29"/>
      <c r="X57" s="29"/>
      <c r="Y57" s="29"/>
      <c r="Z57" s="29"/>
      <c r="AA57" s="29"/>
      <c r="AB57" s="29"/>
      <c r="AC57" s="29"/>
      <c r="AD57" s="29"/>
    </row>
    <row r="58" spans="1:30" ht="15.75" customHeight="1" x14ac:dyDescent="0.25">
      <c r="A58" s="63"/>
      <c r="B58" s="725" t="str">
        <f>IF(DATA!$T$25="same month.","July 2017","June 2017")</f>
        <v>June 2017</v>
      </c>
      <c r="C58" s="726"/>
      <c r="D58" s="98" t="str">
        <f>IF(DATA!B14="","",DATA!B14)</f>
        <v/>
      </c>
      <c r="E58" s="727">
        <f>IF(DATA!C14="","",DATA!C14)</f>
        <v>0</v>
      </c>
      <c r="F58" s="728"/>
      <c r="G58" s="98">
        <f>IF(DATA!D14="","",DATA!D14)</f>
        <v>0</v>
      </c>
      <c r="H58" s="99" t="str">
        <f>IF(DATA!E14="","",DATA!E14)</f>
        <v/>
      </c>
      <c r="I58" s="98" t="str">
        <f>IF(DATA!F14="","",DATA!F14)</f>
        <v/>
      </c>
      <c r="J58" s="729" t="str">
        <f>IF(DATA!G14="","",DATA!G14)</f>
        <v/>
      </c>
      <c r="K58" s="729"/>
      <c r="L58" s="98" t="str">
        <f>IF(DATA!H14="","",DATA!H14)</f>
        <v/>
      </c>
      <c r="M58" s="98">
        <f>IF(DATA!I14="","",DATA!I14)</f>
        <v>0</v>
      </c>
      <c r="N58" s="29"/>
      <c r="O58" s="29"/>
      <c r="P58" s="29"/>
      <c r="Q58" s="29"/>
      <c r="R58" s="29"/>
      <c r="S58" s="29"/>
      <c r="T58" s="29"/>
      <c r="U58" s="29"/>
      <c r="V58" s="29"/>
      <c r="W58" s="29"/>
      <c r="X58" s="29"/>
      <c r="Y58" s="29"/>
      <c r="Z58" s="29"/>
      <c r="AA58" s="29"/>
      <c r="AB58" s="29"/>
      <c r="AC58" s="29"/>
      <c r="AD58" s="29"/>
    </row>
    <row r="59" spans="1:30" ht="15.75" customHeight="1" x14ac:dyDescent="0.25">
      <c r="A59" s="63"/>
      <c r="B59" s="725" t="str">
        <f>IF(DATA!$T$25="same month.","August 2017","July 2017")</f>
        <v>July 2017</v>
      </c>
      <c r="C59" s="726"/>
      <c r="D59" s="98" t="str">
        <f>IF(DATA!B15="","",DATA!B15)</f>
        <v/>
      </c>
      <c r="E59" s="727">
        <f>IF(DATA!C15="","",DATA!C15)</f>
        <v>0</v>
      </c>
      <c r="F59" s="728"/>
      <c r="G59" s="98">
        <f>IF(DATA!D15="","",DATA!D15)</f>
        <v>0</v>
      </c>
      <c r="H59" s="99" t="str">
        <f>IF(DATA!E15="","",DATA!E15)</f>
        <v/>
      </c>
      <c r="I59" s="98" t="str">
        <f>IF(DATA!F15="","",DATA!F15)</f>
        <v/>
      </c>
      <c r="J59" s="729" t="str">
        <f>IF(DATA!G15="","",DATA!G15)</f>
        <v/>
      </c>
      <c r="K59" s="729"/>
      <c r="L59" s="98" t="str">
        <f>IF(DATA!H15="","",DATA!H15)</f>
        <v/>
      </c>
      <c r="M59" s="98">
        <f>IF(DATA!I15="","",DATA!I15)</f>
        <v>0</v>
      </c>
      <c r="N59" s="29"/>
      <c r="O59" s="29"/>
      <c r="P59" s="29"/>
      <c r="Q59" s="29"/>
      <c r="R59" s="29"/>
      <c r="S59" s="29"/>
      <c r="T59" s="29"/>
      <c r="U59" s="29"/>
      <c r="V59" s="29"/>
      <c r="W59" s="29"/>
      <c r="X59" s="29"/>
      <c r="Y59" s="29"/>
      <c r="Z59" s="29"/>
      <c r="AA59" s="29"/>
      <c r="AB59" s="29"/>
      <c r="AC59" s="29"/>
      <c r="AD59" s="29"/>
    </row>
    <row r="60" spans="1:30" ht="15.75" customHeight="1" x14ac:dyDescent="0.25">
      <c r="A60" s="63"/>
      <c r="B60" s="725" t="str">
        <f>IF(DATA!$T$25="same month.","September 2017","August 2017")</f>
        <v>August 2017</v>
      </c>
      <c r="C60" s="726"/>
      <c r="D60" s="98" t="str">
        <f>IF(DATA!B16="","",DATA!B16)</f>
        <v/>
      </c>
      <c r="E60" s="727">
        <f>IF(DATA!C16="","",DATA!C16)</f>
        <v>0</v>
      </c>
      <c r="F60" s="728"/>
      <c r="G60" s="98">
        <f>IF(DATA!D16="","",DATA!D16)</f>
        <v>0</v>
      </c>
      <c r="H60" s="99" t="str">
        <f>IF(DATA!E16="","",DATA!E16)</f>
        <v/>
      </c>
      <c r="I60" s="98" t="str">
        <f>IF(DATA!F16="","",DATA!F16)</f>
        <v/>
      </c>
      <c r="J60" s="729" t="str">
        <f>IF(DATA!G16="","",DATA!G16)</f>
        <v/>
      </c>
      <c r="K60" s="729"/>
      <c r="L60" s="98" t="str">
        <f>IF(DATA!H16="","",DATA!H16)</f>
        <v/>
      </c>
      <c r="M60" s="98">
        <f>IF(DATA!I16="","",DATA!I16)</f>
        <v>0</v>
      </c>
      <c r="N60" s="29"/>
      <c r="O60" s="29"/>
      <c r="P60" s="29"/>
      <c r="Q60" s="29"/>
      <c r="R60" s="29"/>
      <c r="S60" s="29"/>
      <c r="T60" s="29"/>
      <c r="U60" s="29"/>
      <c r="V60" s="29"/>
      <c r="W60" s="29"/>
      <c r="X60" s="29"/>
      <c r="Y60" s="29"/>
      <c r="Z60" s="29"/>
      <c r="AA60" s="29"/>
      <c r="AB60" s="29"/>
      <c r="AC60" s="29"/>
      <c r="AD60" s="29"/>
    </row>
    <row r="61" spans="1:30" ht="15.75" customHeight="1" x14ac:dyDescent="0.25">
      <c r="A61" s="63"/>
      <c r="B61" s="725" t="str">
        <f>IF(DATA!$T$25="same month.","October 2017","September 2017")</f>
        <v>September 2017</v>
      </c>
      <c r="C61" s="726"/>
      <c r="D61" s="98" t="str">
        <f>IF(DATA!B17="","",DATA!B17)</f>
        <v/>
      </c>
      <c r="E61" s="727">
        <f>IF(DATA!C17="","",DATA!C17)</f>
        <v>0</v>
      </c>
      <c r="F61" s="728"/>
      <c r="G61" s="98">
        <f>IF(DATA!D17="","",DATA!D17)</f>
        <v>0</v>
      </c>
      <c r="H61" s="99" t="str">
        <f>IF(DATA!E17="","",DATA!E17)</f>
        <v/>
      </c>
      <c r="I61" s="98" t="str">
        <f>IF(DATA!F17="","",DATA!F17)</f>
        <v/>
      </c>
      <c r="J61" s="729" t="str">
        <f>IF(DATA!G17="","",DATA!G17)</f>
        <v/>
      </c>
      <c r="K61" s="729"/>
      <c r="L61" s="98" t="str">
        <f>IF(DATA!H17="","",DATA!H17)</f>
        <v/>
      </c>
      <c r="M61" s="98">
        <f>IF(DATA!I17="","",DATA!I17)</f>
        <v>0</v>
      </c>
      <c r="N61" s="29"/>
      <c r="O61" s="29"/>
      <c r="P61" s="29"/>
      <c r="Q61" s="29"/>
      <c r="R61" s="29"/>
      <c r="S61" s="29"/>
      <c r="T61" s="29"/>
      <c r="U61" s="29"/>
      <c r="V61" s="29"/>
      <c r="W61" s="29"/>
      <c r="X61" s="29"/>
      <c r="Y61" s="29"/>
      <c r="Z61" s="29"/>
      <c r="AA61" s="29"/>
      <c r="AB61" s="29"/>
      <c r="AC61" s="29"/>
      <c r="AD61" s="29"/>
    </row>
    <row r="62" spans="1:30" ht="15.75" customHeight="1" x14ac:dyDescent="0.25">
      <c r="A62" s="63"/>
      <c r="B62" s="725" t="str">
        <f>IF(DATA!$T$25="same month.","November 2017","October 2017")</f>
        <v>October 2017</v>
      </c>
      <c r="C62" s="726"/>
      <c r="D62" s="98" t="str">
        <f>IF(DATA!B18="","",DATA!B18)</f>
        <v/>
      </c>
      <c r="E62" s="727">
        <f>IF(DATA!C18="","",DATA!C18)</f>
        <v>0</v>
      </c>
      <c r="F62" s="728"/>
      <c r="G62" s="98">
        <f>IF(DATA!D18="","",DATA!D18)</f>
        <v>0</v>
      </c>
      <c r="H62" s="99" t="str">
        <f>IF(DATA!E18="","",DATA!E18)</f>
        <v/>
      </c>
      <c r="I62" s="98" t="str">
        <f>IF(DATA!F18="","",DATA!F18)</f>
        <v/>
      </c>
      <c r="J62" s="729" t="str">
        <f>IF(DATA!G18="","",DATA!G18)</f>
        <v/>
      </c>
      <c r="K62" s="729"/>
      <c r="L62" s="98" t="str">
        <f>IF(DATA!H18="","",DATA!H18)</f>
        <v/>
      </c>
      <c r="M62" s="98">
        <f>IF(DATA!I18="","",DATA!I18)</f>
        <v>0</v>
      </c>
      <c r="N62" s="29"/>
      <c r="O62" s="29"/>
      <c r="P62" s="29"/>
      <c r="Q62" s="29"/>
      <c r="R62" s="29"/>
      <c r="S62" s="29"/>
      <c r="T62" s="29"/>
      <c r="U62" s="29"/>
      <c r="V62" s="29"/>
      <c r="W62" s="29"/>
      <c r="X62" s="29"/>
      <c r="Y62" s="29"/>
      <c r="Z62" s="29"/>
      <c r="AA62" s="29"/>
      <c r="AB62" s="29"/>
      <c r="AC62" s="29"/>
      <c r="AD62" s="29"/>
    </row>
    <row r="63" spans="1:30" ht="15.75" customHeight="1" x14ac:dyDescent="0.25">
      <c r="A63" s="63"/>
      <c r="B63" s="725" t="str">
        <f>IF(DATA!$T$25="same month.","December 2017","November 2017")</f>
        <v>November 2017</v>
      </c>
      <c r="C63" s="726"/>
      <c r="D63" s="98" t="str">
        <f>IF(DATA!B19="","",DATA!B19)</f>
        <v/>
      </c>
      <c r="E63" s="727">
        <f>IF(DATA!C19="","",DATA!C19)</f>
        <v>0</v>
      </c>
      <c r="F63" s="728"/>
      <c r="G63" s="98">
        <f>IF(DATA!D19="","",DATA!D19)</f>
        <v>0</v>
      </c>
      <c r="H63" s="99" t="str">
        <f>IF(DATA!E19="","",DATA!E19)</f>
        <v/>
      </c>
      <c r="I63" s="98" t="str">
        <f>IF(DATA!F19="","",DATA!F19)</f>
        <v/>
      </c>
      <c r="J63" s="729" t="str">
        <f>IF(DATA!G19="","",DATA!G19)</f>
        <v/>
      </c>
      <c r="K63" s="729"/>
      <c r="L63" s="98" t="str">
        <f>IF(DATA!H19="","",DATA!H19)</f>
        <v/>
      </c>
      <c r="M63" s="98">
        <f>IF(DATA!I19="","",DATA!I19)</f>
        <v>0</v>
      </c>
      <c r="N63" s="29"/>
      <c r="O63" s="29"/>
      <c r="P63" s="29"/>
      <c r="Q63" s="29"/>
      <c r="R63" s="29"/>
      <c r="S63" s="29"/>
      <c r="T63" s="29"/>
      <c r="U63" s="29"/>
      <c r="V63" s="29"/>
      <c r="W63" s="29"/>
      <c r="X63" s="29"/>
      <c r="Y63" s="29"/>
      <c r="Z63" s="29"/>
      <c r="AA63" s="29"/>
      <c r="AB63" s="29"/>
      <c r="AC63" s="29"/>
      <c r="AD63" s="29"/>
    </row>
    <row r="64" spans="1:30" ht="15.75" customHeight="1" x14ac:dyDescent="0.25">
      <c r="A64" s="63"/>
      <c r="B64" s="725" t="str">
        <f>IF(DATA!$T$25="same month.","January 2018","December 2017")</f>
        <v>December 2017</v>
      </c>
      <c r="C64" s="726"/>
      <c r="D64" s="98" t="str">
        <f>IF(DATA!B20="","",DATA!B20)</f>
        <v/>
      </c>
      <c r="E64" s="727">
        <f>IF(DATA!C20="","",DATA!C20)</f>
        <v>0</v>
      </c>
      <c r="F64" s="728"/>
      <c r="G64" s="98">
        <f>IF(DATA!D20="","",DATA!D20)</f>
        <v>0</v>
      </c>
      <c r="H64" s="99" t="str">
        <f>IF(DATA!E20="","",DATA!E20)</f>
        <v/>
      </c>
      <c r="I64" s="98" t="str">
        <f>IF(DATA!F20="","",DATA!F20)</f>
        <v/>
      </c>
      <c r="J64" s="729" t="str">
        <f>IF(DATA!G20="","",DATA!G20)</f>
        <v/>
      </c>
      <c r="K64" s="729"/>
      <c r="L64" s="98" t="str">
        <f>IF(DATA!H20="","",DATA!H20)</f>
        <v/>
      </c>
      <c r="M64" s="98">
        <f>IF(DATA!I20="","",DATA!I20)</f>
        <v>0</v>
      </c>
      <c r="N64" s="29"/>
      <c r="O64" s="29"/>
      <c r="P64" s="29"/>
      <c r="Q64" s="29"/>
      <c r="R64" s="29"/>
      <c r="S64" s="29"/>
      <c r="T64" s="29"/>
      <c r="U64" s="29"/>
      <c r="V64" s="29"/>
      <c r="W64" s="29"/>
      <c r="X64" s="29"/>
      <c r="Y64" s="29"/>
      <c r="Z64" s="29"/>
      <c r="AA64" s="29"/>
      <c r="AB64" s="29"/>
      <c r="AC64" s="29"/>
      <c r="AD64" s="29"/>
    </row>
    <row r="65" spans="1:30" ht="15.75" customHeight="1" x14ac:dyDescent="0.25">
      <c r="A65" s="63"/>
      <c r="B65" s="725" t="str">
        <f>IF(DATA!$T$25="same month.","February 2018","January 2018")</f>
        <v>January 2018</v>
      </c>
      <c r="C65" s="726"/>
      <c r="D65" s="98" t="str">
        <f>IF(DATA!B21="","",DATA!B21)</f>
        <v/>
      </c>
      <c r="E65" s="727">
        <f>IF(DATA!C21="","",DATA!C21)</f>
        <v>0</v>
      </c>
      <c r="F65" s="728"/>
      <c r="G65" s="98">
        <f>IF(DATA!D21="","",DATA!D21)</f>
        <v>0</v>
      </c>
      <c r="H65" s="99" t="str">
        <f>IF(DATA!E21="","",DATA!E21)</f>
        <v/>
      </c>
      <c r="I65" s="98" t="str">
        <f>IF(DATA!F21="","",DATA!F21)</f>
        <v/>
      </c>
      <c r="J65" s="729" t="str">
        <f>IF(DATA!G21="","",DATA!G21)</f>
        <v/>
      </c>
      <c r="K65" s="729"/>
      <c r="L65" s="98" t="str">
        <f>IF(DATA!H21="","",DATA!H21)</f>
        <v/>
      </c>
      <c r="M65" s="98">
        <f>IF(DATA!I21="","",DATA!I21)</f>
        <v>0</v>
      </c>
      <c r="N65" s="29"/>
      <c r="O65" s="29"/>
      <c r="P65" s="29"/>
      <c r="Q65" s="29"/>
      <c r="R65" s="29"/>
      <c r="S65" s="29"/>
      <c r="T65" s="29"/>
      <c r="U65" s="29"/>
      <c r="V65" s="29"/>
      <c r="W65" s="29"/>
      <c r="X65" s="29"/>
      <c r="Y65" s="29"/>
      <c r="Z65" s="29"/>
      <c r="AA65" s="29"/>
      <c r="AB65" s="29"/>
      <c r="AC65" s="29"/>
      <c r="AD65" s="29"/>
    </row>
    <row r="66" spans="1:30" ht="15.75" customHeight="1" x14ac:dyDescent="0.25">
      <c r="A66" s="63"/>
      <c r="B66" s="725" t="str">
        <f>IF(DATA!$T$25="same month.","March 2018","February 2018")</f>
        <v>February 2018</v>
      </c>
      <c r="C66" s="726"/>
      <c r="D66" s="98" t="str">
        <f>IF(DATA!B22="","",DATA!B22)</f>
        <v/>
      </c>
      <c r="E66" s="727">
        <f>IF(DATA!C22="","",DATA!C22)</f>
        <v>0</v>
      </c>
      <c r="F66" s="728"/>
      <c r="G66" s="98">
        <f>IF(DATA!D22="","",DATA!D22)</f>
        <v>0</v>
      </c>
      <c r="H66" s="99" t="str">
        <f>IF(DATA!E22="","",DATA!E22)</f>
        <v/>
      </c>
      <c r="I66" s="98" t="str">
        <f>IF(DATA!F22="","",DATA!F22)</f>
        <v/>
      </c>
      <c r="J66" s="729" t="str">
        <f>IF(DATA!G22="","",DATA!G22)</f>
        <v/>
      </c>
      <c r="K66" s="729"/>
      <c r="L66" s="98" t="str">
        <f>IF(DATA!H22="","",DATA!H22)</f>
        <v/>
      </c>
      <c r="M66" s="98">
        <f>IF(DATA!I22="","",DATA!I22)</f>
        <v>0</v>
      </c>
      <c r="N66" s="29"/>
      <c r="O66" s="29"/>
      <c r="P66" s="29"/>
      <c r="Q66" s="29"/>
      <c r="R66" s="29"/>
      <c r="S66" s="29"/>
      <c r="T66" s="29"/>
      <c r="U66" s="29"/>
      <c r="V66" s="29"/>
      <c r="W66" s="29"/>
      <c r="X66" s="29"/>
      <c r="Y66" s="29"/>
      <c r="Z66" s="29"/>
      <c r="AA66" s="29"/>
      <c r="AB66" s="29"/>
      <c r="AC66" s="29"/>
      <c r="AD66" s="29"/>
    </row>
    <row r="67" spans="1:30" ht="18.75" x14ac:dyDescent="0.3">
      <c r="A67" s="63"/>
      <c r="B67" s="737" t="s">
        <v>342</v>
      </c>
      <c r="C67" s="738"/>
      <c r="D67" s="738"/>
      <c r="E67" s="738"/>
      <c r="F67" s="738"/>
      <c r="G67" s="738"/>
      <c r="H67" s="738"/>
      <c r="I67" s="738"/>
      <c r="J67" s="738"/>
      <c r="K67" s="738"/>
      <c r="L67" s="739"/>
      <c r="M67" s="64" t="str">
        <f>IF(DATA!C24="","",DATA!C24)</f>
        <v/>
      </c>
      <c r="N67" s="29"/>
      <c r="O67" s="29"/>
      <c r="P67" s="29"/>
      <c r="Q67" s="29"/>
      <c r="R67" s="29"/>
      <c r="S67" s="29"/>
      <c r="T67" s="29"/>
      <c r="U67" s="29"/>
      <c r="V67" s="29"/>
      <c r="W67" s="29"/>
      <c r="X67" s="29"/>
      <c r="Y67" s="29"/>
      <c r="Z67" s="29"/>
      <c r="AA67" s="29"/>
      <c r="AB67" s="29"/>
      <c r="AC67" s="29"/>
      <c r="AD67" s="29"/>
    </row>
    <row r="68" spans="1:30" ht="18.75" x14ac:dyDescent="0.3">
      <c r="A68" s="63"/>
      <c r="B68" s="737" t="s">
        <v>79</v>
      </c>
      <c r="C68" s="738"/>
      <c r="D68" s="738"/>
      <c r="E68" s="738"/>
      <c r="F68" s="738"/>
      <c r="G68" s="738"/>
      <c r="H68" s="738"/>
      <c r="I68" s="738"/>
      <c r="J68" s="738"/>
      <c r="K68" s="738"/>
      <c r="L68" s="739"/>
      <c r="M68" s="64" t="str">
        <f>IF(DATA!C25="","",DATA!C25)</f>
        <v/>
      </c>
      <c r="N68" s="29"/>
      <c r="O68" s="29"/>
      <c r="P68" s="29"/>
      <c r="Q68" s="29"/>
      <c r="R68" s="29"/>
      <c r="S68" s="29"/>
      <c r="T68" s="29"/>
      <c r="U68" s="29"/>
      <c r="V68" s="29"/>
      <c r="W68" s="29"/>
      <c r="X68" s="29"/>
      <c r="Y68" s="29"/>
      <c r="Z68" s="29"/>
      <c r="AA68" s="29"/>
      <c r="AB68" s="29"/>
      <c r="AC68" s="29"/>
      <c r="AD68" s="29"/>
    </row>
    <row r="69" spans="1:30" ht="18.75" x14ac:dyDescent="0.3">
      <c r="A69" s="63"/>
      <c r="B69" s="740" t="s">
        <v>695</v>
      </c>
      <c r="C69" s="741"/>
      <c r="D69" s="741"/>
      <c r="E69" s="741"/>
      <c r="F69" s="741"/>
      <c r="G69" s="741"/>
      <c r="H69" s="741"/>
      <c r="I69" s="741"/>
      <c r="J69" s="741"/>
      <c r="K69" s="741"/>
      <c r="L69" s="742"/>
      <c r="M69" s="64" t="str">
        <f>IF(DATA!C26="","",DATA!C26)</f>
        <v/>
      </c>
      <c r="N69" s="29"/>
      <c r="O69" s="29"/>
      <c r="P69" s="29"/>
      <c r="Q69" s="29"/>
      <c r="R69" s="29"/>
      <c r="S69" s="29"/>
      <c r="T69" s="29"/>
      <c r="U69" s="29"/>
      <c r="V69" s="29"/>
      <c r="W69" s="29"/>
      <c r="X69" s="29"/>
      <c r="Y69" s="29"/>
      <c r="Z69" s="29"/>
      <c r="AA69" s="29"/>
      <c r="AB69" s="29"/>
      <c r="AC69" s="29"/>
      <c r="AD69" s="29"/>
    </row>
    <row r="70" spans="1:30" s="106" customFormat="1" ht="24.75" customHeight="1" x14ac:dyDescent="0.25">
      <c r="A70" s="104"/>
      <c r="B70" s="732" t="s">
        <v>3</v>
      </c>
      <c r="C70" s="733"/>
      <c r="D70" s="67">
        <f>SUM(D55:D66)</f>
        <v>0</v>
      </c>
      <c r="E70" s="722">
        <f>SUM(E55:F66)</f>
        <v>0</v>
      </c>
      <c r="F70" s="724"/>
      <c r="G70" s="67">
        <f>SUM(G55:G66)</f>
        <v>0</v>
      </c>
      <c r="H70" s="67">
        <f>SUM(H55:H66)</f>
        <v>0</v>
      </c>
      <c r="I70" s="67">
        <f>SUM(I55:I66)</f>
        <v>0</v>
      </c>
      <c r="J70" s="722">
        <f>SUM(J55:K66)</f>
        <v>0</v>
      </c>
      <c r="K70" s="724"/>
      <c r="L70" s="67">
        <f>SUM(L55:L66)</f>
        <v>0</v>
      </c>
      <c r="M70" s="105">
        <f>SUM(M55:M69)</f>
        <v>0</v>
      </c>
      <c r="N70" s="109"/>
      <c r="O70" s="109"/>
      <c r="P70" s="109"/>
      <c r="Q70" s="109"/>
      <c r="R70" s="109"/>
      <c r="S70" s="109"/>
      <c r="T70" s="109"/>
      <c r="U70" s="109"/>
      <c r="V70" s="109"/>
      <c r="W70" s="109"/>
      <c r="X70" s="109"/>
      <c r="Y70" s="109"/>
      <c r="Z70" s="109"/>
      <c r="AA70" s="109"/>
      <c r="AB70" s="109"/>
      <c r="AC70" s="109"/>
      <c r="AD70" s="109"/>
    </row>
    <row r="71" spans="1:30" ht="32.25" customHeight="1" x14ac:dyDescent="0.3">
      <c r="A71" s="63"/>
      <c r="B71" s="65"/>
      <c r="C71" s="63"/>
      <c r="D71" s="63"/>
      <c r="E71" s="63"/>
      <c r="F71" s="63"/>
      <c r="G71" s="63"/>
      <c r="H71" s="63"/>
      <c r="I71" s="63"/>
      <c r="J71" s="63"/>
      <c r="K71" s="63"/>
      <c r="L71" s="63"/>
      <c r="M71" s="66"/>
      <c r="N71" s="29"/>
      <c r="O71" s="29"/>
      <c r="P71" s="29"/>
      <c r="Q71" s="29"/>
      <c r="R71" s="29"/>
      <c r="S71" s="29"/>
      <c r="T71" s="29"/>
      <c r="U71" s="29"/>
      <c r="V71" s="29"/>
      <c r="W71" s="29"/>
      <c r="X71" s="29"/>
      <c r="Y71" s="29"/>
      <c r="Z71" s="29"/>
      <c r="AA71" s="29"/>
      <c r="AB71" s="29"/>
      <c r="AC71" s="29"/>
      <c r="AD71" s="29"/>
    </row>
    <row r="72" spans="1:30" ht="15.75" x14ac:dyDescent="0.25">
      <c r="A72" s="63"/>
      <c r="B72" s="734" t="s">
        <v>474</v>
      </c>
      <c r="C72" s="735"/>
      <c r="D72" s="735"/>
      <c r="E72" s="735"/>
      <c r="F72" s="735"/>
      <c r="G72" s="735"/>
      <c r="H72" s="735"/>
      <c r="I72" s="735"/>
      <c r="J72" s="735"/>
      <c r="K72" s="735"/>
      <c r="L72" s="735"/>
      <c r="M72" s="736"/>
      <c r="N72" s="29"/>
      <c r="O72" s="29"/>
      <c r="P72" s="29"/>
      <c r="Q72" s="29"/>
      <c r="R72" s="29"/>
      <c r="S72" s="29"/>
      <c r="T72" s="29"/>
      <c r="U72" s="29"/>
      <c r="V72" s="29"/>
      <c r="W72" s="29"/>
      <c r="X72" s="29"/>
      <c r="Y72" s="29"/>
      <c r="Z72" s="29"/>
      <c r="AA72" s="29"/>
      <c r="AB72" s="29"/>
      <c r="AC72" s="29"/>
      <c r="AD72" s="29"/>
    </row>
    <row r="73" spans="1:30" ht="15.75" x14ac:dyDescent="0.25">
      <c r="A73" s="63"/>
      <c r="B73" s="730" t="s">
        <v>54</v>
      </c>
      <c r="C73" s="730"/>
      <c r="D73" s="67" t="s">
        <v>4</v>
      </c>
      <c r="E73" s="722" t="s">
        <v>222</v>
      </c>
      <c r="F73" s="724"/>
      <c r="G73" s="67" t="s">
        <v>223</v>
      </c>
      <c r="H73" s="67" t="str">
        <f>IF(DATA!M10="","",DATA!M10)</f>
        <v>Medisep</v>
      </c>
      <c r="I73" s="67" t="str">
        <f>IF(DATA!N10="","",DATA!N10)</f>
        <v/>
      </c>
      <c r="J73" s="722" t="s">
        <v>224</v>
      </c>
      <c r="K73" s="724"/>
      <c r="L73" s="67" t="s">
        <v>225</v>
      </c>
      <c r="M73" s="67" t="s">
        <v>3</v>
      </c>
      <c r="N73" s="29"/>
      <c r="O73" s="29"/>
      <c r="P73" s="29"/>
      <c r="Q73" s="29"/>
      <c r="R73" s="29"/>
      <c r="S73" s="29"/>
      <c r="T73" s="29"/>
      <c r="U73" s="29"/>
      <c r="V73" s="29"/>
      <c r="W73" s="29"/>
      <c r="X73" s="29"/>
      <c r="Y73" s="29"/>
      <c r="Z73" s="29"/>
      <c r="AA73" s="29"/>
      <c r="AB73" s="29"/>
      <c r="AC73" s="29"/>
      <c r="AD73" s="29"/>
    </row>
    <row r="74" spans="1:30" ht="15.75" x14ac:dyDescent="0.25">
      <c r="A74" s="63"/>
      <c r="B74" s="725" t="str">
        <f>B55</f>
        <v>March 2017</v>
      </c>
      <c r="C74" s="726"/>
      <c r="D74" s="68" t="str">
        <f>IF(DATA!J11="","",DATA!J11)</f>
        <v/>
      </c>
      <c r="E74" s="743" t="str">
        <f>IF(DATA!K11="","",DATA!K11)</f>
        <v/>
      </c>
      <c r="F74" s="744"/>
      <c r="G74" s="68" t="str">
        <f>IF(DATA!L11="","",DATA!L11)</f>
        <v/>
      </c>
      <c r="H74" s="68" t="str">
        <f>IF(DATA!M11="","",DATA!M11)</f>
        <v/>
      </c>
      <c r="I74" s="68" t="str">
        <f>IF(DATA!N11="","",DATA!N11)</f>
        <v/>
      </c>
      <c r="J74" s="743" t="str">
        <f>IF(DATA!O11="","",DATA!O11)</f>
        <v/>
      </c>
      <c r="K74" s="744"/>
      <c r="L74" s="68" t="str">
        <f>IF(DATA!P11="","",DATA!P11)</f>
        <v/>
      </c>
      <c r="M74" s="68" t="str">
        <f>IF(DATA!Q11=0,"",DATA!Q11)</f>
        <v/>
      </c>
      <c r="N74" s="29"/>
      <c r="O74" s="29"/>
      <c r="P74" s="29"/>
      <c r="Q74" s="29"/>
      <c r="R74" s="29"/>
      <c r="S74" s="29"/>
      <c r="T74" s="29"/>
      <c r="U74" s="29"/>
      <c r="V74" s="29"/>
      <c r="W74" s="29"/>
      <c r="X74" s="29"/>
      <c r="Y74" s="29"/>
      <c r="Z74" s="29"/>
      <c r="AA74" s="29"/>
      <c r="AB74" s="29"/>
      <c r="AC74" s="29"/>
      <c r="AD74" s="29"/>
    </row>
    <row r="75" spans="1:30" ht="15.75" x14ac:dyDescent="0.25">
      <c r="A75" s="63"/>
      <c r="B75" s="725" t="str">
        <f t="shared" ref="B75:B85" si="0">B56</f>
        <v>April 2017</v>
      </c>
      <c r="C75" s="726"/>
      <c r="D75" s="68" t="str">
        <f>IF(DATA!J12="","",DATA!J12)</f>
        <v/>
      </c>
      <c r="E75" s="743" t="str">
        <f>IF(DATA!K12="","",DATA!K12)</f>
        <v/>
      </c>
      <c r="F75" s="744"/>
      <c r="G75" s="68" t="str">
        <f>IF(DATA!L12="","",DATA!L12)</f>
        <v/>
      </c>
      <c r="H75" s="68" t="str">
        <f>IF(DATA!M12="","",DATA!M12)</f>
        <v/>
      </c>
      <c r="I75" s="68" t="str">
        <f>IF(DATA!N12="","",DATA!N12)</f>
        <v/>
      </c>
      <c r="J75" s="743" t="str">
        <f>IF(DATA!O12="","",DATA!O12)</f>
        <v/>
      </c>
      <c r="K75" s="744"/>
      <c r="L75" s="68" t="str">
        <f>IF(DATA!P12="","",DATA!P12)</f>
        <v/>
      </c>
      <c r="M75" s="68" t="str">
        <f>IF(DATA!Q12=0,"",DATA!Q12)</f>
        <v/>
      </c>
      <c r="N75" s="29"/>
      <c r="O75" s="29"/>
      <c r="P75" s="29"/>
      <c r="Q75" s="29"/>
      <c r="R75" s="29"/>
      <c r="S75" s="29"/>
      <c r="T75" s="29"/>
      <c r="U75" s="29"/>
      <c r="V75" s="29"/>
      <c r="W75" s="29"/>
      <c r="X75" s="29"/>
      <c r="Y75" s="29"/>
      <c r="Z75" s="29"/>
      <c r="AA75" s="29"/>
      <c r="AB75" s="29"/>
      <c r="AC75" s="29"/>
      <c r="AD75" s="29"/>
    </row>
    <row r="76" spans="1:30" ht="15.75" x14ac:dyDescent="0.25">
      <c r="A76" s="63"/>
      <c r="B76" s="725" t="str">
        <f t="shared" si="0"/>
        <v>May 2017</v>
      </c>
      <c r="C76" s="726"/>
      <c r="D76" s="68" t="str">
        <f>IF(DATA!J13="","",DATA!J13)</f>
        <v/>
      </c>
      <c r="E76" s="743" t="str">
        <f>IF(DATA!K13="","",DATA!K13)</f>
        <v/>
      </c>
      <c r="F76" s="744"/>
      <c r="G76" s="68" t="str">
        <f>IF(DATA!L13="","",DATA!L13)</f>
        <v/>
      </c>
      <c r="H76" s="68" t="str">
        <f>IF(DATA!M13="","",DATA!M13)</f>
        <v/>
      </c>
      <c r="I76" s="68" t="str">
        <f>IF(DATA!N13="","",DATA!N13)</f>
        <v/>
      </c>
      <c r="J76" s="743" t="str">
        <f>IF(DATA!O13="","",DATA!O13)</f>
        <v/>
      </c>
      <c r="K76" s="744"/>
      <c r="L76" s="68" t="str">
        <f>IF(DATA!P13="","",DATA!P13)</f>
        <v/>
      </c>
      <c r="M76" s="68" t="str">
        <f>IF(DATA!Q13=0,"",DATA!Q13)</f>
        <v/>
      </c>
      <c r="N76" s="29"/>
      <c r="O76" s="29"/>
      <c r="P76" s="29"/>
      <c r="Q76" s="29"/>
      <c r="R76" s="29"/>
      <c r="S76" s="29"/>
      <c r="T76" s="29"/>
      <c r="U76" s="29"/>
      <c r="V76" s="29"/>
      <c r="W76" s="29"/>
      <c r="X76" s="29"/>
      <c r="Y76" s="29"/>
      <c r="Z76" s="29"/>
      <c r="AA76" s="29"/>
      <c r="AB76" s="29"/>
      <c r="AC76" s="29"/>
      <c r="AD76" s="29"/>
    </row>
    <row r="77" spans="1:30" ht="15.75" x14ac:dyDescent="0.25">
      <c r="A77" s="63"/>
      <c r="B77" s="725" t="str">
        <f t="shared" si="0"/>
        <v>June 2017</v>
      </c>
      <c r="C77" s="726"/>
      <c r="D77" s="68" t="str">
        <f>IF(DATA!J14="","",DATA!J14)</f>
        <v/>
      </c>
      <c r="E77" s="743" t="str">
        <f>IF(DATA!K14="","",DATA!K14)</f>
        <v/>
      </c>
      <c r="F77" s="744"/>
      <c r="G77" s="68" t="str">
        <f>IF(DATA!L14="","",DATA!L14)</f>
        <v/>
      </c>
      <c r="H77" s="68" t="str">
        <f>IF(DATA!M14="","",DATA!M14)</f>
        <v/>
      </c>
      <c r="I77" s="68" t="str">
        <f>IF(DATA!N14="","",DATA!N14)</f>
        <v/>
      </c>
      <c r="J77" s="743" t="str">
        <f>IF(DATA!O14="","",DATA!O14)</f>
        <v/>
      </c>
      <c r="K77" s="744"/>
      <c r="L77" s="68" t="str">
        <f>IF(DATA!P14="","",DATA!P14)</f>
        <v/>
      </c>
      <c r="M77" s="68" t="str">
        <f>IF(DATA!Q14=0,"",DATA!Q14)</f>
        <v/>
      </c>
      <c r="N77" s="29"/>
      <c r="O77" s="29"/>
      <c r="P77" s="29"/>
      <c r="Q77" s="29"/>
      <c r="R77" s="29"/>
      <c r="S77" s="29"/>
      <c r="T77" s="29"/>
      <c r="U77" s="29"/>
      <c r="V77" s="29"/>
      <c r="W77" s="29"/>
      <c r="X77" s="29"/>
      <c r="Y77" s="29"/>
      <c r="Z77" s="29"/>
      <c r="AA77" s="29"/>
      <c r="AB77" s="29"/>
      <c r="AC77" s="29"/>
      <c r="AD77" s="29"/>
    </row>
    <row r="78" spans="1:30" ht="15.75" x14ac:dyDescent="0.25">
      <c r="A78" s="69"/>
      <c r="B78" s="725" t="str">
        <f t="shared" si="0"/>
        <v>July 2017</v>
      </c>
      <c r="C78" s="726"/>
      <c r="D78" s="68" t="str">
        <f>IF(DATA!J15="","",DATA!J15)</f>
        <v/>
      </c>
      <c r="E78" s="743" t="str">
        <f>IF(DATA!K15="","",DATA!K15)</f>
        <v/>
      </c>
      <c r="F78" s="744"/>
      <c r="G78" s="68" t="str">
        <f>IF(DATA!L15="","",DATA!L15)</f>
        <v/>
      </c>
      <c r="H78" s="68" t="str">
        <f>IF(DATA!M15="","",DATA!M15)</f>
        <v/>
      </c>
      <c r="I78" s="68" t="str">
        <f>IF(DATA!N15="","",DATA!N15)</f>
        <v/>
      </c>
      <c r="J78" s="743" t="str">
        <f>IF(DATA!O15="","",DATA!O15)</f>
        <v/>
      </c>
      <c r="K78" s="744"/>
      <c r="L78" s="68" t="str">
        <f>IF(DATA!P15="","",DATA!P15)</f>
        <v/>
      </c>
      <c r="M78" s="68" t="str">
        <f>IF(DATA!Q15=0,"",DATA!Q15)</f>
        <v/>
      </c>
      <c r="N78" s="29"/>
      <c r="O78" s="29"/>
      <c r="P78" s="29"/>
      <c r="Q78" s="29"/>
      <c r="R78" s="29"/>
      <c r="S78" s="29"/>
      <c r="T78" s="29"/>
      <c r="U78" s="29"/>
      <c r="V78" s="29"/>
      <c r="W78" s="29"/>
      <c r="X78" s="29"/>
      <c r="Y78" s="29"/>
      <c r="Z78" s="29"/>
      <c r="AA78" s="29"/>
      <c r="AB78" s="29"/>
      <c r="AC78" s="29"/>
      <c r="AD78" s="29"/>
    </row>
    <row r="79" spans="1:30" ht="15.75" x14ac:dyDescent="0.25">
      <c r="A79" s="69"/>
      <c r="B79" s="725" t="str">
        <f t="shared" si="0"/>
        <v>August 2017</v>
      </c>
      <c r="C79" s="726"/>
      <c r="D79" s="68" t="str">
        <f>IF(DATA!J16="","",DATA!J16)</f>
        <v/>
      </c>
      <c r="E79" s="743" t="str">
        <f>IF(DATA!K16="","",DATA!K16)</f>
        <v/>
      </c>
      <c r="F79" s="744"/>
      <c r="G79" s="68" t="str">
        <f>IF(DATA!L16="","",DATA!L16)</f>
        <v/>
      </c>
      <c r="H79" s="68" t="str">
        <f>IF(DATA!M16="","",DATA!M16)</f>
        <v/>
      </c>
      <c r="I79" s="68" t="str">
        <f>IF(DATA!N16="","",DATA!N16)</f>
        <v/>
      </c>
      <c r="J79" s="743" t="str">
        <f>IF(DATA!O16="","",DATA!O16)</f>
        <v/>
      </c>
      <c r="K79" s="744"/>
      <c r="L79" s="68" t="str">
        <f>IF(DATA!P16="","",DATA!P16)</f>
        <v/>
      </c>
      <c r="M79" s="68" t="str">
        <f>IF(DATA!Q16=0,"",DATA!Q16)</f>
        <v/>
      </c>
      <c r="N79" s="29"/>
      <c r="O79" s="29"/>
      <c r="P79" s="29"/>
      <c r="Q79" s="29"/>
      <c r="R79" s="29"/>
      <c r="S79" s="29"/>
      <c r="T79" s="29"/>
      <c r="U79" s="29"/>
      <c r="V79" s="29"/>
      <c r="W79" s="29"/>
      <c r="X79" s="29"/>
      <c r="Y79" s="29"/>
      <c r="Z79" s="29"/>
      <c r="AA79" s="29"/>
      <c r="AB79" s="29"/>
      <c r="AC79" s="29"/>
      <c r="AD79" s="29"/>
    </row>
    <row r="80" spans="1:30" ht="15.75" x14ac:dyDescent="0.25">
      <c r="A80" s="69"/>
      <c r="B80" s="725" t="str">
        <f t="shared" si="0"/>
        <v>September 2017</v>
      </c>
      <c r="C80" s="726"/>
      <c r="D80" s="68" t="str">
        <f>IF(DATA!J17="","",DATA!J17)</f>
        <v/>
      </c>
      <c r="E80" s="743" t="str">
        <f>IF(DATA!K17="","",DATA!K17)</f>
        <v/>
      </c>
      <c r="F80" s="744"/>
      <c r="G80" s="68" t="str">
        <f>IF(DATA!L17="","",DATA!L17)</f>
        <v/>
      </c>
      <c r="H80" s="68" t="str">
        <f>IF(DATA!M17="","",DATA!M17)</f>
        <v/>
      </c>
      <c r="I80" s="68" t="str">
        <f>IF(DATA!N17="","",DATA!N17)</f>
        <v/>
      </c>
      <c r="J80" s="743" t="str">
        <f>IF(DATA!O17="","",DATA!O17)</f>
        <v/>
      </c>
      <c r="K80" s="744"/>
      <c r="L80" s="68" t="str">
        <f>IF(DATA!P17="","",DATA!P17)</f>
        <v/>
      </c>
      <c r="M80" s="68" t="str">
        <f>IF(DATA!Q17=0,"",DATA!Q17)</f>
        <v/>
      </c>
      <c r="N80" s="29"/>
      <c r="O80" s="29"/>
      <c r="P80" s="29"/>
      <c r="Q80" s="29"/>
      <c r="R80" s="29"/>
      <c r="S80" s="29"/>
      <c r="T80" s="29"/>
      <c r="U80" s="29"/>
      <c r="V80" s="29"/>
      <c r="W80" s="29"/>
      <c r="X80" s="29"/>
      <c r="Y80" s="29"/>
      <c r="Z80" s="29"/>
      <c r="AA80" s="29"/>
      <c r="AB80" s="29"/>
      <c r="AC80" s="29"/>
      <c r="AD80" s="29"/>
    </row>
    <row r="81" spans="1:30" ht="15.75" x14ac:dyDescent="0.25">
      <c r="A81" s="69"/>
      <c r="B81" s="725" t="str">
        <f t="shared" si="0"/>
        <v>October 2017</v>
      </c>
      <c r="C81" s="726"/>
      <c r="D81" s="68" t="str">
        <f>IF(DATA!J18="","",DATA!J18)</f>
        <v/>
      </c>
      <c r="E81" s="743" t="str">
        <f>IF(DATA!K18="","",DATA!K18)</f>
        <v/>
      </c>
      <c r="F81" s="744"/>
      <c r="G81" s="68" t="str">
        <f>IF(DATA!L18="","",DATA!L18)</f>
        <v/>
      </c>
      <c r="H81" s="68" t="str">
        <f>IF(DATA!M18="","",DATA!M18)</f>
        <v/>
      </c>
      <c r="I81" s="68" t="str">
        <f>IF(DATA!N18="","",DATA!N18)</f>
        <v/>
      </c>
      <c r="J81" s="743" t="str">
        <f>IF(DATA!O18="","",DATA!O18)</f>
        <v/>
      </c>
      <c r="K81" s="744"/>
      <c r="L81" s="68" t="str">
        <f>IF(DATA!P18="","",DATA!P18)</f>
        <v/>
      </c>
      <c r="M81" s="68" t="str">
        <f>IF(DATA!Q18=0,"",DATA!Q18)</f>
        <v/>
      </c>
      <c r="N81" s="29"/>
      <c r="O81" s="29"/>
      <c r="P81" s="29"/>
      <c r="Q81" s="29"/>
      <c r="R81" s="29"/>
      <c r="S81" s="29"/>
      <c r="T81" s="29"/>
      <c r="U81" s="29"/>
      <c r="V81" s="29"/>
      <c r="W81" s="29"/>
      <c r="X81" s="29"/>
      <c r="Y81" s="29"/>
      <c r="Z81" s="29"/>
      <c r="AA81" s="29"/>
      <c r="AB81" s="29"/>
      <c r="AC81" s="29"/>
      <c r="AD81" s="29"/>
    </row>
    <row r="82" spans="1:30" ht="15.75" x14ac:dyDescent="0.25">
      <c r="A82" s="69"/>
      <c r="B82" s="725" t="str">
        <f t="shared" si="0"/>
        <v>November 2017</v>
      </c>
      <c r="C82" s="726"/>
      <c r="D82" s="68" t="str">
        <f>IF(DATA!J19="","",DATA!J19)</f>
        <v/>
      </c>
      <c r="E82" s="743" t="str">
        <f>IF(DATA!K19="","",DATA!K19)</f>
        <v/>
      </c>
      <c r="F82" s="744"/>
      <c r="G82" s="68" t="str">
        <f>IF(DATA!L19="","",DATA!L19)</f>
        <v/>
      </c>
      <c r="H82" s="68" t="str">
        <f>IF(DATA!M19="","",DATA!M19)</f>
        <v/>
      </c>
      <c r="I82" s="68" t="str">
        <f>IF(DATA!N19="","",DATA!N19)</f>
        <v/>
      </c>
      <c r="J82" s="743" t="str">
        <f>IF(DATA!O19="","",DATA!O19)</f>
        <v/>
      </c>
      <c r="K82" s="744"/>
      <c r="L82" s="68" t="str">
        <f>IF(DATA!P19="","",DATA!P19)</f>
        <v/>
      </c>
      <c r="M82" s="68" t="str">
        <f>IF(DATA!Q19=0,"",DATA!Q19)</f>
        <v/>
      </c>
      <c r="N82" s="29"/>
      <c r="O82" s="29"/>
      <c r="P82" s="29"/>
      <c r="Q82" s="29"/>
      <c r="R82" s="29"/>
      <c r="S82" s="29"/>
      <c r="T82" s="29"/>
      <c r="U82" s="29"/>
      <c r="V82" s="29"/>
      <c r="W82" s="29"/>
      <c r="X82" s="29"/>
      <c r="Y82" s="29"/>
      <c r="Z82" s="29"/>
      <c r="AA82" s="29"/>
      <c r="AB82" s="29"/>
      <c r="AC82" s="29"/>
      <c r="AD82" s="29"/>
    </row>
    <row r="83" spans="1:30" ht="15.75" x14ac:dyDescent="0.25">
      <c r="A83" s="69"/>
      <c r="B83" s="725" t="str">
        <f t="shared" si="0"/>
        <v>December 2017</v>
      </c>
      <c r="C83" s="726"/>
      <c r="D83" s="68" t="str">
        <f>IF(DATA!J20="","",DATA!J20)</f>
        <v/>
      </c>
      <c r="E83" s="743" t="str">
        <f>IF(DATA!K20="","",DATA!K20)</f>
        <v/>
      </c>
      <c r="F83" s="744"/>
      <c r="G83" s="68" t="str">
        <f>IF(DATA!L20="","",DATA!L20)</f>
        <v/>
      </c>
      <c r="H83" s="68" t="str">
        <f>IF(DATA!M20="","",DATA!M20)</f>
        <v/>
      </c>
      <c r="I83" s="68" t="str">
        <f>IF(DATA!N20="","",DATA!N20)</f>
        <v/>
      </c>
      <c r="J83" s="743" t="str">
        <f>IF(DATA!O20="","",DATA!O20)</f>
        <v/>
      </c>
      <c r="K83" s="744"/>
      <c r="L83" s="68" t="str">
        <f>IF(DATA!P20="","",DATA!P20)</f>
        <v/>
      </c>
      <c r="M83" s="68" t="str">
        <f>IF(DATA!Q20=0,"",DATA!Q20)</f>
        <v/>
      </c>
      <c r="N83" s="29"/>
      <c r="O83" s="29"/>
      <c r="P83" s="29"/>
      <c r="Q83" s="29"/>
      <c r="R83" s="29"/>
      <c r="S83" s="29"/>
      <c r="T83" s="29"/>
      <c r="U83" s="29"/>
      <c r="V83" s="29"/>
      <c r="W83" s="29"/>
      <c r="X83" s="29"/>
      <c r="Y83" s="29"/>
      <c r="Z83" s="29"/>
      <c r="AA83" s="29"/>
      <c r="AB83" s="29"/>
      <c r="AC83" s="29"/>
      <c r="AD83" s="29"/>
    </row>
    <row r="84" spans="1:30" ht="15.75" x14ac:dyDescent="0.25">
      <c r="A84" s="69"/>
      <c r="B84" s="725" t="str">
        <f t="shared" si="0"/>
        <v>January 2018</v>
      </c>
      <c r="C84" s="726"/>
      <c r="D84" s="68" t="str">
        <f>IF(DATA!J21="","",DATA!J21)</f>
        <v/>
      </c>
      <c r="E84" s="743" t="str">
        <f>IF(DATA!K21="","",DATA!K21)</f>
        <v/>
      </c>
      <c r="F84" s="744"/>
      <c r="G84" s="68" t="str">
        <f>IF(DATA!L21="","",DATA!L21)</f>
        <v/>
      </c>
      <c r="H84" s="68" t="str">
        <f>IF(DATA!M21="","",DATA!M21)</f>
        <v/>
      </c>
      <c r="I84" s="68" t="str">
        <f>IF(DATA!N21="","",DATA!N21)</f>
        <v/>
      </c>
      <c r="J84" s="743" t="str">
        <f>IF(DATA!O21="","",DATA!O21)</f>
        <v/>
      </c>
      <c r="K84" s="744"/>
      <c r="L84" s="68" t="str">
        <f>IF(DATA!P21="","",DATA!P21)</f>
        <v/>
      </c>
      <c r="M84" s="68" t="str">
        <f>IF(DATA!Q21=0,"",DATA!Q21)</f>
        <v/>
      </c>
      <c r="N84" s="29"/>
      <c r="O84" s="29"/>
      <c r="P84" s="29"/>
      <c r="Q84" s="29"/>
      <c r="R84" s="29"/>
      <c r="S84" s="29"/>
      <c r="T84" s="29"/>
      <c r="U84" s="29"/>
      <c r="V84" s="29"/>
      <c r="W84" s="29"/>
      <c r="X84" s="29"/>
      <c r="Y84" s="29"/>
      <c r="Z84" s="29"/>
      <c r="AA84" s="29"/>
      <c r="AB84" s="29"/>
      <c r="AC84" s="29"/>
      <c r="AD84" s="29"/>
    </row>
    <row r="85" spans="1:30" ht="15.75" x14ac:dyDescent="0.25">
      <c r="A85" s="69"/>
      <c r="B85" s="725" t="str">
        <f t="shared" si="0"/>
        <v>February 2018</v>
      </c>
      <c r="C85" s="726"/>
      <c r="D85" s="68" t="str">
        <f>IF(DATA!J22="","",DATA!J22)</f>
        <v/>
      </c>
      <c r="E85" s="743" t="str">
        <f>IF(DATA!K22="","",DATA!K22)</f>
        <v/>
      </c>
      <c r="F85" s="744"/>
      <c r="G85" s="68" t="str">
        <f>IF(DATA!L22="","",DATA!L22)</f>
        <v/>
      </c>
      <c r="H85" s="68" t="str">
        <f>IF(DATA!M22="","",DATA!M22)</f>
        <v/>
      </c>
      <c r="I85" s="68" t="str">
        <f>IF(DATA!N22="","",DATA!N22)</f>
        <v/>
      </c>
      <c r="J85" s="743" t="str">
        <f>IF(DATA!O22="","",DATA!O22)</f>
        <v/>
      </c>
      <c r="K85" s="744"/>
      <c r="L85" s="68" t="str">
        <f>IF(DATA!P22="","",DATA!P22)</f>
        <v/>
      </c>
      <c r="M85" s="68" t="str">
        <f>IF(DATA!Q22=0,"",DATA!Q22)</f>
        <v/>
      </c>
      <c r="N85" s="29"/>
      <c r="O85" s="29"/>
      <c r="P85" s="29"/>
      <c r="Q85" s="29"/>
      <c r="R85" s="29"/>
      <c r="S85" s="29"/>
      <c r="T85" s="29"/>
      <c r="U85" s="29"/>
      <c r="V85" s="29"/>
      <c r="W85" s="29"/>
      <c r="X85" s="29"/>
      <c r="Y85" s="29"/>
      <c r="Z85" s="29"/>
      <c r="AA85" s="29"/>
      <c r="AB85" s="29"/>
      <c r="AC85" s="29"/>
      <c r="AD85" s="29"/>
    </row>
    <row r="86" spans="1:30" ht="27" customHeight="1" x14ac:dyDescent="0.25">
      <c r="A86" s="69"/>
      <c r="B86" s="745" t="s">
        <v>475</v>
      </c>
      <c r="C86" s="746"/>
      <c r="D86" s="68">
        <f>IF(DATA!J24="","",DATA!J24)</f>
        <v>0</v>
      </c>
      <c r="E86" s="743"/>
      <c r="F86" s="744"/>
      <c r="G86" s="68"/>
      <c r="H86" s="68"/>
      <c r="I86" s="68"/>
      <c r="J86" s="743"/>
      <c r="K86" s="744"/>
      <c r="L86" s="68"/>
      <c r="M86" s="70">
        <f>IF(D86="","",D86)</f>
        <v>0</v>
      </c>
      <c r="N86" s="29"/>
      <c r="O86" s="29"/>
      <c r="P86" s="29"/>
      <c r="Q86" s="29"/>
      <c r="R86" s="29"/>
      <c r="S86" s="29"/>
      <c r="T86" s="29"/>
      <c r="U86" s="29"/>
      <c r="V86" s="29"/>
      <c r="W86" s="29"/>
      <c r="X86" s="29"/>
      <c r="Y86" s="29"/>
      <c r="Z86" s="29"/>
      <c r="AA86" s="29"/>
      <c r="AB86" s="29"/>
      <c r="AC86" s="29"/>
      <c r="AD86" s="29"/>
    </row>
    <row r="87" spans="1:30" ht="27" customHeight="1" x14ac:dyDescent="0.25">
      <c r="A87" s="69"/>
      <c r="B87" s="745" t="s">
        <v>476</v>
      </c>
      <c r="C87" s="746"/>
      <c r="D87" s="68" t="str">
        <f>IF(DATA!J25="","",DATA!J25)</f>
        <v/>
      </c>
      <c r="E87" s="743"/>
      <c r="F87" s="744"/>
      <c r="G87" s="68"/>
      <c r="H87" s="68"/>
      <c r="I87" s="68"/>
      <c r="J87" s="743"/>
      <c r="K87" s="744"/>
      <c r="L87" s="68"/>
      <c r="M87" s="70" t="str">
        <f t="shared" ref="M87:M88" si="1">IF(D87="","",D87)</f>
        <v/>
      </c>
      <c r="N87" s="29"/>
      <c r="O87" s="29"/>
      <c r="P87" s="29"/>
      <c r="Q87" s="29"/>
      <c r="R87" s="29"/>
      <c r="S87" s="29"/>
      <c r="T87" s="29"/>
      <c r="U87" s="29"/>
      <c r="V87" s="29"/>
      <c r="W87" s="29"/>
      <c r="X87" s="29"/>
      <c r="Y87" s="29"/>
      <c r="Z87" s="29"/>
      <c r="AA87" s="29"/>
      <c r="AB87" s="29"/>
      <c r="AC87" s="29"/>
      <c r="AD87" s="29"/>
    </row>
    <row r="88" spans="1:30" ht="41.25" customHeight="1" x14ac:dyDescent="0.25">
      <c r="A88" s="69"/>
      <c r="B88" s="745" t="s">
        <v>696</v>
      </c>
      <c r="C88" s="746"/>
      <c r="D88" s="68" t="str">
        <f>IF(DATA!J26="","",DATA!J26)</f>
        <v/>
      </c>
      <c r="E88" s="743"/>
      <c r="F88" s="744"/>
      <c r="G88" s="68"/>
      <c r="H88" s="68"/>
      <c r="I88" s="68"/>
      <c r="J88" s="743"/>
      <c r="K88" s="744"/>
      <c r="L88" s="68"/>
      <c r="M88" s="70" t="str">
        <f t="shared" si="1"/>
        <v/>
      </c>
      <c r="N88" s="29"/>
      <c r="O88" s="29"/>
      <c r="P88" s="29"/>
      <c r="Q88" s="29"/>
      <c r="R88" s="29"/>
      <c r="S88" s="29"/>
      <c r="T88" s="29"/>
      <c r="U88" s="29"/>
      <c r="V88" s="29"/>
      <c r="W88" s="29"/>
      <c r="X88" s="29"/>
      <c r="Y88" s="29"/>
      <c r="Z88" s="29"/>
      <c r="AA88" s="29"/>
      <c r="AB88" s="29"/>
      <c r="AC88" s="29"/>
      <c r="AD88" s="29"/>
    </row>
    <row r="89" spans="1:30" s="106" customFormat="1" ht="26.25" customHeight="1" x14ac:dyDescent="0.25">
      <c r="A89" s="107"/>
      <c r="B89" s="732" t="s">
        <v>3</v>
      </c>
      <c r="C89" s="733"/>
      <c r="D89" s="103">
        <f>SUM(D74:D88)</f>
        <v>0</v>
      </c>
      <c r="E89" s="747">
        <f>SUM(E74:F85)</f>
        <v>0</v>
      </c>
      <c r="F89" s="747"/>
      <c r="G89" s="103">
        <f>SUM(G74:G85)</f>
        <v>0</v>
      </c>
      <c r="H89" s="103">
        <f>SUM(H74:H85)</f>
        <v>0</v>
      </c>
      <c r="I89" s="103">
        <f>SUM(I74:I85)</f>
        <v>0</v>
      </c>
      <c r="J89" s="747">
        <f>SUM(J74:K85)</f>
        <v>0</v>
      </c>
      <c r="K89" s="747"/>
      <c r="L89" s="103">
        <f>SUM(L74:L85)</f>
        <v>0</v>
      </c>
      <c r="M89" s="103">
        <f>SUM(M74:M88)</f>
        <v>0</v>
      </c>
      <c r="N89" s="109"/>
      <c r="O89" s="109"/>
      <c r="P89" s="109"/>
      <c r="Q89" s="109"/>
      <c r="R89" s="109"/>
      <c r="S89" s="109"/>
      <c r="T89" s="109"/>
      <c r="U89" s="109"/>
      <c r="V89" s="109"/>
      <c r="W89" s="109"/>
      <c r="X89" s="109"/>
      <c r="Y89" s="109"/>
      <c r="Z89" s="109"/>
      <c r="AA89" s="109"/>
      <c r="AB89" s="109"/>
      <c r="AC89" s="109"/>
      <c r="AD89" s="109"/>
    </row>
    <row r="90" spans="1:30" x14ac:dyDescent="0.25">
      <c r="N90" s="29"/>
      <c r="O90" s="29"/>
      <c r="P90" s="29"/>
      <c r="Q90" s="29"/>
      <c r="R90" s="29"/>
      <c r="S90" s="29"/>
      <c r="T90" s="29"/>
      <c r="U90" s="29"/>
      <c r="V90" s="29"/>
      <c r="W90" s="29"/>
      <c r="X90" s="29"/>
      <c r="Y90" s="29"/>
      <c r="Z90" s="29"/>
      <c r="AA90" s="29"/>
      <c r="AB90" s="29"/>
      <c r="AC90" s="29"/>
      <c r="AD90" s="29"/>
    </row>
    <row r="91" spans="1:30" x14ac:dyDescent="0.25">
      <c r="N91" s="29"/>
      <c r="O91" s="29"/>
      <c r="P91" s="29"/>
      <c r="Q91" s="29"/>
      <c r="R91" s="29"/>
      <c r="S91" s="29"/>
      <c r="T91" s="29"/>
      <c r="U91" s="29"/>
      <c r="V91" s="29"/>
      <c r="W91" s="29"/>
      <c r="X91" s="29"/>
      <c r="Y91" s="29"/>
      <c r="Z91" s="29"/>
      <c r="AA91" s="29"/>
      <c r="AB91" s="29"/>
      <c r="AC91" s="29"/>
      <c r="AD91" s="29"/>
    </row>
    <row r="92" spans="1:30" x14ac:dyDescent="0.25">
      <c r="N92" s="29"/>
      <c r="O92" s="29"/>
      <c r="P92" s="29"/>
      <c r="Q92" s="29"/>
      <c r="R92" s="29"/>
      <c r="S92" s="29"/>
      <c r="T92" s="29"/>
      <c r="U92" s="29"/>
      <c r="V92" s="29"/>
      <c r="W92" s="29"/>
      <c r="X92" s="29"/>
      <c r="Y92" s="29"/>
      <c r="Z92" s="29"/>
      <c r="AA92" s="29"/>
      <c r="AB92" s="29"/>
      <c r="AC92" s="29"/>
      <c r="AD92" s="29"/>
    </row>
    <row r="93" spans="1:30" x14ac:dyDescent="0.25">
      <c r="N93" s="29"/>
      <c r="O93" s="29"/>
      <c r="P93" s="29"/>
      <c r="Q93" s="29"/>
      <c r="R93" s="29"/>
      <c r="S93" s="29"/>
      <c r="T93" s="29"/>
      <c r="U93" s="29"/>
      <c r="V93" s="29"/>
      <c r="W93" s="29"/>
      <c r="X93" s="29"/>
      <c r="Y93" s="29"/>
      <c r="Z93" s="29"/>
      <c r="AA93" s="29"/>
      <c r="AB93" s="29"/>
      <c r="AC93" s="29"/>
      <c r="AD93" s="29"/>
    </row>
    <row r="94" spans="1:30" x14ac:dyDescent="0.25">
      <c r="N94" s="29"/>
      <c r="O94" s="29"/>
      <c r="P94" s="29"/>
      <c r="Q94" s="29"/>
      <c r="R94" s="29"/>
      <c r="S94" s="29"/>
      <c r="T94" s="29"/>
      <c r="U94" s="29"/>
      <c r="V94" s="29"/>
      <c r="W94" s="29"/>
      <c r="X94" s="29"/>
      <c r="Y94" s="29"/>
      <c r="Z94" s="29"/>
      <c r="AA94" s="29"/>
      <c r="AB94" s="29"/>
      <c r="AC94" s="29"/>
      <c r="AD94" s="29"/>
    </row>
    <row r="95" spans="1:30" x14ac:dyDescent="0.25">
      <c r="N95" s="29"/>
      <c r="O95" s="29"/>
      <c r="P95" s="29"/>
      <c r="Q95" s="29"/>
      <c r="R95" s="29"/>
      <c r="S95" s="29"/>
      <c r="T95" s="29"/>
      <c r="U95" s="29"/>
      <c r="V95" s="29"/>
      <c r="W95" s="29"/>
      <c r="X95" s="29"/>
      <c r="Y95" s="29"/>
      <c r="Z95" s="29"/>
      <c r="AA95" s="29"/>
      <c r="AB95" s="29"/>
      <c r="AC95" s="29"/>
      <c r="AD95" s="29"/>
    </row>
    <row r="96" spans="1:30" x14ac:dyDescent="0.25">
      <c r="N96" s="29"/>
      <c r="O96" s="29"/>
      <c r="P96" s="29"/>
      <c r="Q96" s="29"/>
      <c r="R96" s="29"/>
      <c r="S96" s="29"/>
      <c r="T96" s="29"/>
      <c r="U96" s="29"/>
      <c r="V96" s="29"/>
      <c r="W96" s="29"/>
      <c r="X96" s="29"/>
      <c r="Y96" s="29"/>
      <c r="Z96" s="29"/>
      <c r="AA96" s="29"/>
      <c r="AB96" s="29"/>
      <c r="AC96" s="29"/>
      <c r="AD96" s="29"/>
    </row>
    <row r="97" spans="14:30" x14ac:dyDescent="0.25">
      <c r="N97" s="29"/>
      <c r="O97" s="29"/>
      <c r="P97" s="29"/>
      <c r="Q97" s="29"/>
      <c r="R97" s="29"/>
      <c r="S97" s="29"/>
      <c r="T97" s="29"/>
      <c r="U97" s="29"/>
      <c r="V97" s="29"/>
      <c r="W97" s="29"/>
      <c r="X97" s="29"/>
      <c r="Y97" s="29"/>
      <c r="Z97" s="29"/>
      <c r="AA97" s="29"/>
      <c r="AB97" s="29"/>
      <c r="AC97" s="29"/>
      <c r="AD97" s="29"/>
    </row>
    <row r="98" spans="14:30" x14ac:dyDescent="0.25">
      <c r="N98" s="29"/>
      <c r="O98" s="29"/>
      <c r="P98" s="29"/>
      <c r="Q98" s="29"/>
      <c r="R98" s="29"/>
      <c r="S98" s="29"/>
      <c r="T98" s="29"/>
      <c r="U98" s="29"/>
      <c r="V98" s="29"/>
      <c r="W98" s="29"/>
      <c r="X98" s="29"/>
      <c r="Y98" s="29"/>
      <c r="Z98" s="29"/>
      <c r="AA98" s="29"/>
      <c r="AB98" s="29"/>
      <c r="AC98" s="29"/>
      <c r="AD98" s="29"/>
    </row>
    <row r="99" spans="14:30" x14ac:dyDescent="0.25">
      <c r="N99" s="29"/>
      <c r="O99" s="29"/>
      <c r="P99" s="29"/>
      <c r="Q99" s="29"/>
      <c r="R99" s="29"/>
      <c r="S99" s="29"/>
      <c r="T99" s="29"/>
      <c r="U99" s="29"/>
      <c r="V99" s="29"/>
      <c r="W99" s="29"/>
      <c r="X99" s="29"/>
      <c r="Y99" s="29"/>
      <c r="Z99" s="29"/>
      <c r="AA99" s="29"/>
      <c r="AB99" s="29"/>
      <c r="AC99" s="29"/>
      <c r="AD99" s="29"/>
    </row>
    <row r="100" spans="14:30" x14ac:dyDescent="0.25">
      <c r="N100" s="29"/>
      <c r="O100" s="29"/>
      <c r="P100" s="29"/>
      <c r="Q100" s="29"/>
      <c r="R100" s="29"/>
      <c r="S100" s="29"/>
      <c r="T100" s="29"/>
      <c r="U100" s="29"/>
      <c r="V100" s="29"/>
      <c r="W100" s="29"/>
      <c r="X100" s="29"/>
      <c r="Y100" s="29"/>
      <c r="Z100" s="29"/>
      <c r="AA100" s="29"/>
      <c r="AB100" s="29"/>
      <c r="AC100" s="29"/>
      <c r="AD100" s="29"/>
    </row>
    <row r="101" spans="14:30" x14ac:dyDescent="0.25">
      <c r="N101" s="29"/>
      <c r="O101" s="29"/>
      <c r="P101" s="29"/>
      <c r="Q101" s="29"/>
      <c r="R101" s="29"/>
      <c r="S101" s="29"/>
      <c r="T101" s="29"/>
      <c r="U101" s="29"/>
      <c r="V101" s="29"/>
      <c r="W101" s="29"/>
      <c r="X101" s="29"/>
      <c r="Y101" s="29"/>
      <c r="Z101" s="29"/>
      <c r="AA101" s="29"/>
      <c r="AB101" s="29"/>
      <c r="AC101" s="29"/>
      <c r="AD101" s="29"/>
    </row>
    <row r="102" spans="14:30" x14ac:dyDescent="0.25">
      <c r="N102" s="29"/>
      <c r="O102" s="29"/>
      <c r="P102" s="29"/>
      <c r="Q102" s="29"/>
      <c r="R102" s="29"/>
      <c r="S102" s="29"/>
      <c r="T102" s="29"/>
      <c r="U102" s="29"/>
      <c r="V102" s="29"/>
      <c r="W102" s="29"/>
      <c r="X102" s="29"/>
      <c r="Y102" s="29"/>
      <c r="Z102" s="29"/>
      <c r="AA102" s="29"/>
      <c r="AB102" s="29"/>
      <c r="AC102" s="29"/>
      <c r="AD102" s="29"/>
    </row>
    <row r="103" spans="14:30" x14ac:dyDescent="0.25">
      <c r="N103" s="29"/>
      <c r="O103" s="29"/>
      <c r="P103" s="29"/>
      <c r="Q103" s="29"/>
      <c r="R103" s="29"/>
      <c r="S103" s="29"/>
      <c r="T103" s="29"/>
      <c r="U103" s="29"/>
      <c r="V103" s="29"/>
      <c r="W103" s="29"/>
      <c r="X103" s="29"/>
      <c r="Y103" s="29"/>
      <c r="Z103" s="29"/>
      <c r="AA103" s="29"/>
      <c r="AB103" s="29"/>
      <c r="AC103" s="29"/>
      <c r="AD103" s="29"/>
    </row>
    <row r="104" spans="14:30" x14ac:dyDescent="0.25">
      <c r="N104" s="29"/>
      <c r="O104" s="29"/>
      <c r="P104" s="29"/>
      <c r="Q104" s="29"/>
      <c r="R104" s="29"/>
      <c r="S104" s="29"/>
      <c r="T104" s="29"/>
      <c r="U104" s="29"/>
      <c r="V104" s="29"/>
      <c r="W104" s="29"/>
      <c r="X104" s="29"/>
      <c r="Y104" s="29"/>
      <c r="Z104" s="29"/>
      <c r="AA104" s="29"/>
      <c r="AB104" s="29"/>
      <c r="AC104" s="29"/>
      <c r="AD104" s="29"/>
    </row>
    <row r="105" spans="14:30" x14ac:dyDescent="0.25">
      <c r="N105" s="29"/>
      <c r="O105" s="29"/>
      <c r="P105" s="29"/>
      <c r="Q105" s="29"/>
      <c r="R105" s="29"/>
      <c r="S105" s="29"/>
      <c r="T105" s="29"/>
      <c r="U105" s="29"/>
      <c r="V105" s="29"/>
      <c r="W105" s="29"/>
      <c r="X105" s="29"/>
      <c r="Y105" s="29"/>
      <c r="Z105" s="29"/>
      <c r="AA105" s="29"/>
      <c r="AB105" s="29"/>
      <c r="AC105" s="29"/>
      <c r="AD105" s="29"/>
    </row>
    <row r="106" spans="14:30" x14ac:dyDescent="0.25">
      <c r="N106" s="29"/>
      <c r="O106" s="29"/>
      <c r="P106" s="29"/>
      <c r="Q106" s="29"/>
      <c r="R106" s="29"/>
      <c r="S106" s="29"/>
      <c r="T106" s="29"/>
      <c r="U106" s="29"/>
      <c r="V106" s="29"/>
      <c r="W106" s="29"/>
      <c r="X106" s="29"/>
      <c r="Y106" s="29"/>
      <c r="Z106" s="29"/>
      <c r="AA106" s="29"/>
      <c r="AB106" s="29"/>
      <c r="AC106" s="29"/>
      <c r="AD106" s="29"/>
    </row>
    <row r="107" spans="14:30" x14ac:dyDescent="0.25">
      <c r="N107" s="29"/>
      <c r="O107" s="29"/>
      <c r="P107" s="29"/>
      <c r="Q107" s="29"/>
      <c r="R107" s="29"/>
      <c r="S107" s="29"/>
      <c r="T107" s="29"/>
      <c r="U107" s="29"/>
      <c r="V107" s="29"/>
      <c r="W107" s="29"/>
      <c r="X107" s="29"/>
      <c r="Y107" s="29"/>
      <c r="Z107" s="29"/>
      <c r="AA107" s="29"/>
      <c r="AB107" s="29"/>
      <c r="AC107" s="29"/>
      <c r="AD107" s="29"/>
    </row>
    <row r="108" spans="14:30" x14ac:dyDescent="0.25">
      <c r="N108" s="29"/>
      <c r="O108" s="29"/>
      <c r="P108" s="29"/>
      <c r="Q108" s="29"/>
      <c r="R108" s="29"/>
      <c r="S108" s="29"/>
      <c r="T108" s="29"/>
      <c r="U108" s="29"/>
      <c r="V108" s="29"/>
      <c r="W108" s="29"/>
      <c r="X108" s="29"/>
      <c r="Y108" s="29"/>
      <c r="Z108" s="29"/>
      <c r="AA108" s="29"/>
      <c r="AB108" s="29"/>
      <c r="AC108" s="29"/>
      <c r="AD108" s="29"/>
    </row>
    <row r="109" spans="14:30" x14ac:dyDescent="0.25">
      <c r="N109" s="29"/>
      <c r="O109" s="29"/>
      <c r="P109" s="29"/>
      <c r="Q109" s="29"/>
      <c r="R109" s="29"/>
      <c r="S109" s="29"/>
      <c r="T109" s="29"/>
      <c r="U109" s="29"/>
      <c r="V109" s="29"/>
      <c r="W109" s="29"/>
      <c r="X109" s="29"/>
      <c r="Y109" s="29"/>
      <c r="Z109" s="29"/>
      <c r="AA109" s="29"/>
      <c r="AB109" s="29"/>
      <c r="AC109" s="29"/>
      <c r="AD109" s="29"/>
    </row>
    <row r="110" spans="14:30" x14ac:dyDescent="0.25">
      <c r="N110" s="29"/>
      <c r="O110" s="29"/>
      <c r="P110" s="29"/>
      <c r="Q110" s="29"/>
      <c r="R110" s="29"/>
      <c r="S110" s="29"/>
      <c r="T110" s="29"/>
      <c r="U110" s="29"/>
      <c r="V110" s="29"/>
      <c r="W110" s="29"/>
      <c r="X110" s="29"/>
      <c r="Y110" s="29"/>
      <c r="Z110" s="29"/>
      <c r="AA110" s="29"/>
      <c r="AB110" s="29"/>
      <c r="AC110" s="29"/>
      <c r="AD110" s="29"/>
    </row>
    <row r="111" spans="14:30" x14ac:dyDescent="0.25">
      <c r="N111" s="29"/>
      <c r="O111" s="29"/>
      <c r="P111" s="29"/>
      <c r="Q111" s="29"/>
      <c r="R111" s="29"/>
      <c r="S111" s="29"/>
      <c r="T111" s="29"/>
      <c r="U111" s="29"/>
      <c r="V111" s="29"/>
      <c r="W111" s="29"/>
      <c r="X111" s="29"/>
      <c r="Y111" s="29"/>
      <c r="Z111" s="29"/>
      <c r="AA111" s="29"/>
      <c r="AB111" s="29"/>
      <c r="AC111" s="29"/>
      <c r="AD111" s="29"/>
    </row>
    <row r="112" spans="14:30" x14ac:dyDescent="0.25">
      <c r="N112" s="29"/>
      <c r="O112" s="29"/>
      <c r="P112" s="29"/>
      <c r="Q112" s="29"/>
      <c r="R112" s="29"/>
      <c r="S112" s="29"/>
      <c r="T112" s="29"/>
      <c r="U112" s="29"/>
      <c r="V112" s="29"/>
      <c r="W112" s="29"/>
      <c r="X112" s="29"/>
      <c r="Y112" s="29"/>
      <c r="Z112" s="29"/>
      <c r="AA112" s="29"/>
      <c r="AB112" s="29"/>
      <c r="AC112" s="29"/>
      <c r="AD112" s="29"/>
    </row>
    <row r="113" spans="14:30" x14ac:dyDescent="0.25">
      <c r="N113" s="29"/>
      <c r="O113" s="29"/>
      <c r="P113" s="29"/>
      <c r="Q113" s="29"/>
      <c r="R113" s="29"/>
      <c r="S113" s="29"/>
      <c r="T113" s="29"/>
      <c r="U113" s="29"/>
      <c r="V113" s="29"/>
      <c r="W113" s="29"/>
      <c r="X113" s="29"/>
      <c r="Y113" s="29"/>
      <c r="Z113" s="29"/>
      <c r="AA113" s="29"/>
      <c r="AB113" s="29"/>
      <c r="AC113" s="29"/>
      <c r="AD113" s="29"/>
    </row>
    <row r="114" spans="14:30" x14ac:dyDescent="0.25">
      <c r="N114" s="29"/>
      <c r="O114" s="29"/>
      <c r="P114" s="29"/>
      <c r="Q114" s="29"/>
      <c r="R114" s="29"/>
      <c r="S114" s="29"/>
      <c r="T114" s="29"/>
      <c r="U114" s="29"/>
      <c r="V114" s="29"/>
      <c r="W114" s="29"/>
      <c r="X114" s="29"/>
      <c r="Y114" s="29"/>
      <c r="Z114" s="29"/>
      <c r="AA114" s="29"/>
      <c r="AB114" s="29"/>
      <c r="AC114" s="29"/>
      <c r="AD114" s="29"/>
    </row>
    <row r="115" spans="14:30" x14ac:dyDescent="0.25">
      <c r="N115" s="29"/>
      <c r="O115" s="29"/>
      <c r="P115" s="29"/>
      <c r="Q115" s="29"/>
      <c r="R115" s="29"/>
      <c r="S115" s="29"/>
      <c r="T115" s="29"/>
      <c r="U115" s="29"/>
      <c r="V115" s="29"/>
      <c r="W115" s="29"/>
      <c r="X115" s="29"/>
      <c r="Y115" s="29"/>
      <c r="Z115" s="29"/>
      <c r="AA115" s="29"/>
      <c r="AB115" s="29"/>
      <c r="AC115" s="29"/>
      <c r="AD115" s="29"/>
    </row>
    <row r="116" spans="14:30" x14ac:dyDescent="0.25">
      <c r="N116" s="29"/>
      <c r="O116" s="29"/>
      <c r="P116" s="29"/>
      <c r="Q116" s="29"/>
      <c r="R116" s="29"/>
      <c r="S116" s="29"/>
      <c r="T116" s="29"/>
      <c r="U116" s="29"/>
      <c r="V116" s="29"/>
      <c r="W116" s="29"/>
      <c r="X116" s="29"/>
      <c r="Y116" s="29"/>
      <c r="Z116" s="29"/>
      <c r="AA116" s="29"/>
      <c r="AB116" s="29"/>
      <c r="AC116" s="29"/>
      <c r="AD116" s="29"/>
    </row>
    <row r="117" spans="14:30" x14ac:dyDescent="0.25">
      <c r="N117" s="29"/>
      <c r="O117" s="29"/>
      <c r="P117" s="29"/>
      <c r="Q117" s="29"/>
      <c r="R117" s="29"/>
      <c r="S117" s="29"/>
      <c r="T117" s="29"/>
      <c r="U117" s="29"/>
      <c r="V117" s="29"/>
      <c r="W117" s="29"/>
      <c r="X117" s="29"/>
      <c r="Y117" s="29"/>
      <c r="Z117" s="29"/>
      <c r="AA117" s="29"/>
      <c r="AB117" s="29"/>
      <c r="AC117" s="29"/>
      <c r="AD117" s="29"/>
    </row>
    <row r="118" spans="14:30" x14ac:dyDescent="0.25">
      <c r="N118" s="29"/>
      <c r="O118" s="29"/>
      <c r="P118" s="29"/>
      <c r="Q118" s="29"/>
      <c r="R118" s="29"/>
      <c r="S118" s="29"/>
      <c r="T118" s="29"/>
      <c r="U118" s="29"/>
      <c r="V118" s="29"/>
      <c r="W118" s="29"/>
      <c r="X118" s="29"/>
      <c r="Y118" s="29"/>
      <c r="Z118" s="29"/>
      <c r="AA118" s="29"/>
      <c r="AB118" s="29"/>
      <c r="AC118" s="29"/>
      <c r="AD118" s="29"/>
    </row>
    <row r="119" spans="14:30" x14ac:dyDescent="0.25">
      <c r="N119" s="29"/>
      <c r="O119" s="29"/>
      <c r="P119" s="29"/>
      <c r="Q119" s="29"/>
      <c r="R119" s="29"/>
      <c r="S119" s="29"/>
      <c r="T119" s="29"/>
      <c r="U119" s="29"/>
      <c r="V119" s="29"/>
      <c r="W119" s="29"/>
      <c r="X119" s="29"/>
      <c r="Y119" s="29"/>
      <c r="Z119" s="29"/>
      <c r="AA119" s="29"/>
      <c r="AB119" s="29"/>
      <c r="AC119" s="29"/>
      <c r="AD119" s="29"/>
    </row>
    <row r="120" spans="14:30" x14ac:dyDescent="0.25">
      <c r="N120" s="29"/>
      <c r="O120" s="29"/>
      <c r="P120" s="29"/>
      <c r="Q120" s="29"/>
      <c r="R120" s="29"/>
      <c r="S120" s="29"/>
      <c r="T120" s="29"/>
      <c r="U120" s="29"/>
      <c r="V120" s="29"/>
      <c r="W120" s="29"/>
      <c r="X120" s="29"/>
      <c r="Y120" s="29"/>
      <c r="Z120" s="29"/>
      <c r="AA120" s="29"/>
      <c r="AB120" s="29"/>
      <c r="AC120" s="29"/>
      <c r="AD120" s="29"/>
    </row>
    <row r="121" spans="14:30" x14ac:dyDescent="0.25">
      <c r="N121" s="29"/>
      <c r="O121" s="29"/>
      <c r="P121" s="29"/>
      <c r="Q121" s="29"/>
      <c r="R121" s="29"/>
      <c r="S121" s="29"/>
      <c r="T121" s="29"/>
      <c r="U121" s="29"/>
      <c r="V121" s="29"/>
      <c r="W121" s="29"/>
      <c r="X121" s="29"/>
      <c r="Y121" s="29"/>
      <c r="Z121" s="29"/>
      <c r="AA121" s="29"/>
      <c r="AB121" s="29"/>
      <c r="AC121" s="29"/>
      <c r="AD121" s="29"/>
    </row>
    <row r="122" spans="14:30" x14ac:dyDescent="0.25">
      <c r="N122" s="29"/>
      <c r="O122" s="29"/>
      <c r="P122" s="29"/>
      <c r="Q122" s="29"/>
      <c r="R122" s="29"/>
      <c r="S122" s="29"/>
      <c r="T122" s="29"/>
      <c r="U122" s="29"/>
      <c r="V122" s="29"/>
      <c r="W122" s="29"/>
      <c r="X122" s="29"/>
      <c r="Y122" s="29"/>
      <c r="Z122" s="29"/>
      <c r="AA122" s="29"/>
      <c r="AB122" s="29"/>
      <c r="AC122" s="29"/>
      <c r="AD122" s="29"/>
    </row>
    <row r="123" spans="14:30" x14ac:dyDescent="0.25">
      <c r="N123" s="29"/>
      <c r="O123" s="29"/>
      <c r="P123" s="29"/>
      <c r="Q123" s="29"/>
      <c r="R123" s="29"/>
      <c r="S123" s="29"/>
      <c r="T123" s="29"/>
      <c r="U123" s="29"/>
      <c r="V123" s="29"/>
      <c r="W123" s="29"/>
      <c r="X123" s="29"/>
      <c r="Y123" s="29"/>
      <c r="Z123" s="29"/>
      <c r="AA123" s="29"/>
      <c r="AB123" s="29"/>
      <c r="AC123" s="29"/>
      <c r="AD123" s="29"/>
    </row>
    <row r="124" spans="14:30" x14ac:dyDescent="0.25">
      <c r="N124" s="29"/>
      <c r="O124" s="29"/>
      <c r="P124" s="29"/>
      <c r="Q124" s="29"/>
      <c r="R124" s="29"/>
      <c r="S124" s="29"/>
      <c r="T124" s="29"/>
      <c r="U124" s="29"/>
      <c r="V124" s="29"/>
      <c r="W124" s="29"/>
      <c r="X124" s="29"/>
      <c r="Y124" s="29"/>
      <c r="Z124" s="29"/>
      <c r="AA124" s="29"/>
      <c r="AB124" s="29"/>
      <c r="AC124" s="29"/>
      <c r="AD124" s="29"/>
    </row>
    <row r="125" spans="14:30" x14ac:dyDescent="0.25">
      <c r="N125" s="29"/>
      <c r="O125" s="29"/>
      <c r="P125" s="29"/>
      <c r="Q125" s="29"/>
      <c r="R125" s="29"/>
      <c r="S125" s="29"/>
      <c r="T125" s="29"/>
      <c r="U125" s="29"/>
      <c r="V125" s="29"/>
      <c r="W125" s="29"/>
      <c r="X125" s="29"/>
      <c r="Y125" s="29"/>
      <c r="Z125" s="29"/>
      <c r="AA125" s="29"/>
      <c r="AB125" s="29"/>
      <c r="AC125" s="29"/>
      <c r="AD125" s="29"/>
    </row>
    <row r="126" spans="14:30" x14ac:dyDescent="0.25">
      <c r="N126" s="29"/>
      <c r="O126" s="29"/>
      <c r="P126" s="29"/>
      <c r="Q126" s="29"/>
      <c r="R126" s="29"/>
      <c r="S126" s="29"/>
      <c r="T126" s="29"/>
      <c r="U126" s="29"/>
      <c r="V126" s="29"/>
      <c r="W126" s="29"/>
      <c r="X126" s="29"/>
      <c r="Y126" s="29"/>
      <c r="Z126" s="29"/>
      <c r="AA126" s="29"/>
      <c r="AB126" s="29"/>
      <c r="AC126" s="29"/>
      <c r="AD126" s="29"/>
    </row>
    <row r="127" spans="14:30" x14ac:dyDescent="0.25">
      <c r="N127" s="29"/>
      <c r="O127" s="29"/>
      <c r="P127" s="29"/>
      <c r="Q127" s="29"/>
      <c r="R127" s="29"/>
      <c r="S127" s="29"/>
      <c r="T127" s="29"/>
      <c r="U127" s="29"/>
      <c r="V127" s="29"/>
      <c r="W127" s="29"/>
      <c r="X127" s="29"/>
      <c r="Y127" s="29"/>
      <c r="Z127" s="29"/>
      <c r="AA127" s="29"/>
      <c r="AB127" s="29"/>
      <c r="AC127" s="29"/>
      <c r="AD127" s="29"/>
    </row>
    <row r="128" spans="14:30" x14ac:dyDescent="0.25">
      <c r="N128" s="29"/>
      <c r="O128" s="29"/>
      <c r="P128" s="29"/>
      <c r="Q128" s="29"/>
      <c r="R128" s="29"/>
      <c r="S128" s="29"/>
      <c r="T128" s="29"/>
      <c r="U128" s="29"/>
      <c r="V128" s="29"/>
      <c r="W128" s="29"/>
      <c r="X128" s="29"/>
      <c r="Y128" s="29"/>
      <c r="Z128" s="29"/>
      <c r="AA128" s="29"/>
      <c r="AB128" s="29"/>
      <c r="AC128" s="29"/>
      <c r="AD128" s="29"/>
    </row>
    <row r="129" spans="14:30" x14ac:dyDescent="0.25">
      <c r="N129" s="29"/>
      <c r="O129" s="29"/>
      <c r="P129" s="29"/>
      <c r="Q129" s="29"/>
      <c r="R129" s="29"/>
      <c r="S129" s="29"/>
      <c r="T129" s="29"/>
      <c r="U129" s="29"/>
      <c r="V129" s="29"/>
      <c r="W129" s="29"/>
      <c r="X129" s="29"/>
      <c r="Y129" s="29"/>
      <c r="Z129" s="29"/>
      <c r="AA129" s="29"/>
      <c r="AB129" s="29"/>
      <c r="AC129" s="29"/>
      <c r="AD129" s="29"/>
    </row>
    <row r="130" spans="14:30" x14ac:dyDescent="0.25">
      <c r="N130" s="29"/>
      <c r="O130" s="29"/>
      <c r="P130" s="29"/>
      <c r="Q130" s="29"/>
      <c r="R130" s="29"/>
      <c r="S130" s="29"/>
      <c r="T130" s="29"/>
      <c r="U130" s="29"/>
      <c r="V130" s="29"/>
      <c r="W130" s="29"/>
      <c r="X130" s="29"/>
      <c r="Y130" s="29"/>
      <c r="Z130" s="29"/>
      <c r="AA130" s="29"/>
      <c r="AB130" s="29"/>
      <c r="AC130" s="29"/>
      <c r="AD130" s="29"/>
    </row>
    <row r="131" spans="14:30" x14ac:dyDescent="0.25">
      <c r="N131" s="29"/>
      <c r="O131" s="29"/>
      <c r="P131" s="29"/>
      <c r="Q131" s="29"/>
      <c r="R131" s="29"/>
      <c r="S131" s="29"/>
      <c r="T131" s="29"/>
      <c r="U131" s="29"/>
      <c r="V131" s="29"/>
      <c r="W131" s="29"/>
      <c r="X131" s="29"/>
      <c r="Y131" s="29"/>
      <c r="Z131" s="29"/>
      <c r="AA131" s="29"/>
      <c r="AB131" s="29"/>
      <c r="AC131" s="29"/>
      <c r="AD131" s="29"/>
    </row>
    <row r="132" spans="14:30" x14ac:dyDescent="0.25">
      <c r="N132" s="29"/>
      <c r="O132" s="29"/>
      <c r="P132" s="29"/>
      <c r="Q132" s="29"/>
      <c r="R132" s="29"/>
      <c r="S132" s="29"/>
      <c r="T132" s="29"/>
      <c r="U132" s="29"/>
      <c r="V132" s="29"/>
      <c r="W132" s="29"/>
      <c r="X132" s="29"/>
      <c r="Y132" s="29"/>
      <c r="Z132" s="29"/>
      <c r="AA132" s="29"/>
      <c r="AB132" s="29"/>
      <c r="AC132" s="29"/>
      <c r="AD132" s="29"/>
    </row>
    <row r="133" spans="14:30" x14ac:dyDescent="0.25">
      <c r="N133" s="29"/>
      <c r="O133" s="29"/>
      <c r="P133" s="29"/>
      <c r="Q133" s="29"/>
      <c r="R133" s="29"/>
      <c r="S133" s="29"/>
      <c r="T133" s="29"/>
      <c r="U133" s="29"/>
      <c r="V133" s="29"/>
      <c r="W133" s="29"/>
      <c r="X133" s="29"/>
      <c r="Y133" s="29"/>
      <c r="Z133" s="29"/>
      <c r="AA133" s="29"/>
      <c r="AB133" s="29"/>
      <c r="AC133" s="29"/>
      <c r="AD133" s="29"/>
    </row>
    <row r="134" spans="14:30" x14ac:dyDescent="0.25">
      <c r="N134" s="29"/>
      <c r="O134" s="29"/>
      <c r="P134" s="29"/>
      <c r="Q134" s="29"/>
      <c r="R134" s="29"/>
      <c r="S134" s="29"/>
      <c r="T134" s="29"/>
      <c r="U134" s="29"/>
      <c r="V134" s="29"/>
      <c r="W134" s="29"/>
      <c r="X134" s="29"/>
      <c r="Y134" s="29"/>
      <c r="Z134" s="29"/>
      <c r="AA134" s="29"/>
      <c r="AB134" s="29"/>
      <c r="AC134" s="29"/>
      <c r="AD134" s="29"/>
    </row>
    <row r="135" spans="14:30" x14ac:dyDescent="0.25">
      <c r="N135" s="29"/>
      <c r="O135" s="29"/>
      <c r="P135" s="29"/>
      <c r="Q135" s="29"/>
      <c r="R135" s="29"/>
      <c r="S135" s="29"/>
      <c r="T135" s="29"/>
      <c r="U135" s="29"/>
      <c r="V135" s="29"/>
      <c r="W135" s="29"/>
      <c r="X135" s="29"/>
      <c r="Y135" s="29"/>
      <c r="Z135" s="29"/>
      <c r="AA135" s="29"/>
      <c r="AB135" s="29"/>
      <c r="AC135" s="29"/>
      <c r="AD135" s="29"/>
    </row>
    <row r="136" spans="14:30" x14ac:dyDescent="0.25">
      <c r="N136" s="29"/>
      <c r="O136" s="29"/>
      <c r="P136" s="29"/>
      <c r="Q136" s="29"/>
      <c r="R136" s="29"/>
      <c r="S136" s="29"/>
      <c r="T136" s="29"/>
      <c r="U136" s="29"/>
      <c r="V136" s="29"/>
      <c r="W136" s="29"/>
      <c r="X136" s="29"/>
      <c r="Y136" s="29"/>
      <c r="Z136" s="29"/>
      <c r="AA136" s="29"/>
      <c r="AB136" s="29"/>
      <c r="AC136" s="29"/>
      <c r="AD136" s="29"/>
    </row>
    <row r="137" spans="14:30" x14ac:dyDescent="0.25">
      <c r="N137" s="29"/>
      <c r="O137" s="29"/>
      <c r="P137" s="29"/>
      <c r="Q137" s="29"/>
      <c r="R137" s="29"/>
      <c r="S137" s="29"/>
      <c r="T137" s="29"/>
      <c r="U137" s="29"/>
      <c r="V137" s="29"/>
      <c r="W137" s="29"/>
      <c r="X137" s="29"/>
      <c r="Y137" s="29"/>
      <c r="Z137" s="29"/>
      <c r="AA137" s="29"/>
      <c r="AB137" s="29"/>
      <c r="AC137" s="29"/>
      <c r="AD137" s="29"/>
    </row>
    <row r="138" spans="14:30" x14ac:dyDescent="0.25">
      <c r="N138" s="29"/>
      <c r="O138" s="29"/>
      <c r="P138" s="29"/>
      <c r="Q138" s="29"/>
      <c r="R138" s="29"/>
      <c r="S138" s="29"/>
      <c r="T138" s="29"/>
      <c r="U138" s="29"/>
      <c r="V138" s="29"/>
      <c r="W138" s="29"/>
      <c r="X138" s="29"/>
      <c r="Y138" s="29"/>
      <c r="Z138" s="29"/>
      <c r="AA138" s="29"/>
      <c r="AB138" s="29"/>
      <c r="AC138" s="29"/>
      <c r="AD138" s="29"/>
    </row>
    <row r="139" spans="14:30" x14ac:dyDescent="0.25">
      <c r="N139" s="29"/>
      <c r="O139" s="29"/>
      <c r="P139" s="29"/>
      <c r="Q139" s="29"/>
      <c r="R139" s="29"/>
      <c r="S139" s="29"/>
      <c r="T139" s="29"/>
      <c r="U139" s="29"/>
      <c r="V139" s="29"/>
      <c r="W139" s="29"/>
      <c r="X139" s="29"/>
      <c r="Y139" s="29"/>
      <c r="Z139" s="29"/>
      <c r="AA139" s="29"/>
      <c r="AB139" s="29"/>
      <c r="AC139" s="29"/>
      <c r="AD139" s="29"/>
    </row>
    <row r="140" spans="14:30" x14ac:dyDescent="0.25">
      <c r="N140" s="29"/>
      <c r="O140" s="29"/>
      <c r="P140" s="29"/>
      <c r="Q140" s="29"/>
      <c r="R140" s="29"/>
      <c r="S140" s="29"/>
      <c r="T140" s="29"/>
      <c r="U140" s="29"/>
      <c r="V140" s="29"/>
      <c r="W140" s="29"/>
      <c r="X140" s="29"/>
      <c r="Y140" s="29"/>
      <c r="Z140" s="29"/>
      <c r="AA140" s="29"/>
      <c r="AB140" s="29"/>
      <c r="AC140" s="29"/>
      <c r="AD140" s="29"/>
    </row>
    <row r="141" spans="14:30" x14ac:dyDescent="0.25">
      <c r="N141" s="29"/>
      <c r="O141" s="29"/>
      <c r="P141" s="29"/>
      <c r="Q141" s="29"/>
      <c r="R141" s="29"/>
      <c r="S141" s="29"/>
      <c r="T141" s="29"/>
      <c r="U141" s="29"/>
      <c r="V141" s="29"/>
      <c r="W141" s="29"/>
      <c r="X141" s="29"/>
      <c r="Y141" s="29"/>
      <c r="Z141" s="29"/>
      <c r="AA141" s="29"/>
      <c r="AB141" s="29"/>
      <c r="AC141" s="29"/>
      <c r="AD141" s="29"/>
    </row>
    <row r="142" spans="14:30" x14ac:dyDescent="0.25">
      <c r="N142" s="29"/>
      <c r="O142" s="29"/>
      <c r="P142" s="29"/>
      <c r="Q142" s="29"/>
      <c r="R142" s="29"/>
      <c r="S142" s="29"/>
      <c r="T142" s="29"/>
      <c r="U142" s="29"/>
      <c r="V142" s="29"/>
      <c r="W142" s="29"/>
      <c r="X142" s="29"/>
      <c r="Y142" s="29"/>
      <c r="Z142" s="29"/>
      <c r="AA142" s="29"/>
      <c r="AB142" s="29"/>
      <c r="AC142" s="29"/>
      <c r="AD142" s="29"/>
    </row>
    <row r="143" spans="14:30" x14ac:dyDescent="0.25">
      <c r="N143" s="29"/>
      <c r="O143" s="29"/>
      <c r="P143" s="29"/>
      <c r="Q143" s="29"/>
      <c r="R143" s="29"/>
      <c r="S143" s="29"/>
      <c r="T143" s="29"/>
      <c r="U143" s="29"/>
      <c r="V143" s="29"/>
      <c r="W143" s="29"/>
      <c r="X143" s="29"/>
      <c r="Y143" s="29"/>
      <c r="Z143" s="29"/>
      <c r="AA143" s="29"/>
      <c r="AB143" s="29"/>
      <c r="AC143" s="29"/>
      <c r="AD143" s="29"/>
    </row>
    <row r="144" spans="14:30" x14ac:dyDescent="0.25">
      <c r="N144" s="29"/>
      <c r="O144" s="29"/>
      <c r="P144" s="29"/>
      <c r="Q144" s="29"/>
      <c r="R144" s="29"/>
      <c r="S144" s="29"/>
      <c r="T144" s="29"/>
      <c r="U144" s="29"/>
      <c r="V144" s="29"/>
      <c r="W144" s="29"/>
      <c r="X144" s="29"/>
      <c r="Y144" s="29"/>
      <c r="Z144" s="29"/>
      <c r="AA144" s="29"/>
      <c r="AB144" s="29"/>
      <c r="AC144" s="29"/>
      <c r="AD144" s="29"/>
    </row>
    <row r="145" spans="14:30" x14ac:dyDescent="0.25">
      <c r="N145" s="29"/>
      <c r="O145" s="29"/>
      <c r="P145" s="29"/>
      <c r="Q145" s="29"/>
      <c r="R145" s="29"/>
      <c r="S145" s="29"/>
      <c r="T145" s="29"/>
      <c r="U145" s="29"/>
      <c r="V145" s="29"/>
      <c r="W145" s="29"/>
      <c r="X145" s="29"/>
      <c r="Y145" s="29"/>
      <c r="Z145" s="29"/>
      <c r="AA145" s="29"/>
      <c r="AB145" s="29"/>
      <c r="AC145" s="29"/>
      <c r="AD145" s="29"/>
    </row>
    <row r="146" spans="14:30" x14ac:dyDescent="0.25">
      <c r="N146" s="29"/>
      <c r="O146" s="29"/>
      <c r="P146" s="29"/>
      <c r="Q146" s="29"/>
      <c r="R146" s="29"/>
      <c r="S146" s="29"/>
      <c r="T146" s="29"/>
      <c r="U146" s="29"/>
      <c r="V146" s="29"/>
      <c r="W146" s="29"/>
      <c r="X146" s="29"/>
      <c r="Y146" s="29"/>
      <c r="Z146" s="29"/>
      <c r="AA146" s="29"/>
      <c r="AB146" s="29"/>
      <c r="AC146" s="29"/>
      <c r="AD146" s="29"/>
    </row>
    <row r="147" spans="14:30" x14ac:dyDescent="0.25">
      <c r="N147" s="29"/>
      <c r="O147" s="29"/>
      <c r="P147" s="29"/>
      <c r="Q147" s="29"/>
      <c r="R147" s="29"/>
      <c r="S147" s="29"/>
      <c r="T147" s="29"/>
      <c r="U147" s="29"/>
      <c r="V147" s="29"/>
      <c r="W147" s="29"/>
      <c r="X147" s="29"/>
      <c r="Y147" s="29"/>
      <c r="Z147" s="29"/>
      <c r="AA147" s="29"/>
      <c r="AB147" s="29"/>
      <c r="AC147" s="29"/>
      <c r="AD147" s="29"/>
    </row>
    <row r="148" spans="14:30" x14ac:dyDescent="0.25">
      <c r="N148" s="29"/>
      <c r="O148" s="29"/>
      <c r="P148" s="29"/>
      <c r="Q148" s="29"/>
      <c r="R148" s="29"/>
      <c r="S148" s="29"/>
      <c r="T148" s="29"/>
      <c r="U148" s="29"/>
      <c r="V148" s="29"/>
      <c r="W148" s="29"/>
      <c r="X148" s="29"/>
      <c r="Y148" s="29"/>
      <c r="Z148" s="29"/>
      <c r="AA148" s="29"/>
      <c r="AB148" s="29"/>
      <c r="AC148" s="29"/>
      <c r="AD148" s="29"/>
    </row>
    <row r="149" spans="14:30" x14ac:dyDescent="0.25">
      <c r="N149" s="29"/>
      <c r="O149" s="29"/>
      <c r="P149" s="29"/>
      <c r="Q149" s="29"/>
      <c r="R149" s="29"/>
      <c r="S149" s="29"/>
      <c r="T149" s="29"/>
      <c r="U149" s="29"/>
      <c r="V149" s="29"/>
      <c r="W149" s="29"/>
      <c r="X149" s="29"/>
      <c r="Y149" s="29"/>
      <c r="Z149" s="29"/>
      <c r="AA149" s="29"/>
      <c r="AB149" s="29"/>
      <c r="AC149" s="29"/>
      <c r="AD149" s="29"/>
    </row>
    <row r="150" spans="14:30" x14ac:dyDescent="0.25">
      <c r="N150" s="29"/>
      <c r="O150" s="29"/>
      <c r="P150" s="29"/>
      <c r="Q150" s="29"/>
      <c r="R150" s="29"/>
      <c r="S150" s="29"/>
      <c r="T150" s="29"/>
      <c r="U150" s="29"/>
      <c r="V150" s="29"/>
      <c r="W150" s="29"/>
      <c r="X150" s="29"/>
      <c r="Y150" s="29"/>
      <c r="Z150" s="29"/>
      <c r="AA150" s="29"/>
      <c r="AB150" s="29"/>
      <c r="AC150" s="29"/>
      <c r="AD150" s="29"/>
    </row>
    <row r="151" spans="14:30" x14ac:dyDescent="0.25">
      <c r="N151" s="29"/>
      <c r="O151" s="29"/>
      <c r="P151" s="29"/>
      <c r="Q151" s="29"/>
      <c r="R151" s="29"/>
      <c r="S151" s="29"/>
      <c r="T151" s="29"/>
      <c r="U151" s="29"/>
      <c r="V151" s="29"/>
      <c r="W151" s="29"/>
      <c r="X151" s="29"/>
      <c r="Y151" s="29"/>
      <c r="Z151" s="29"/>
      <c r="AA151" s="29"/>
      <c r="AB151" s="29"/>
      <c r="AC151" s="29"/>
      <c r="AD151" s="29"/>
    </row>
    <row r="152" spans="14:30" x14ac:dyDescent="0.25">
      <c r="N152" s="29"/>
      <c r="O152" s="29"/>
      <c r="P152" s="29"/>
      <c r="Q152" s="29"/>
      <c r="R152" s="29"/>
      <c r="S152" s="29"/>
      <c r="T152" s="29"/>
      <c r="U152" s="29"/>
      <c r="V152" s="29"/>
      <c r="W152" s="29"/>
      <c r="X152" s="29"/>
      <c r="Y152" s="29"/>
      <c r="Z152" s="29"/>
      <c r="AA152" s="29"/>
      <c r="AB152" s="29"/>
      <c r="AC152" s="29"/>
      <c r="AD152" s="29"/>
    </row>
    <row r="153" spans="14:30" x14ac:dyDescent="0.25">
      <c r="N153" s="29"/>
      <c r="O153" s="29"/>
      <c r="P153" s="29"/>
      <c r="Q153" s="29"/>
      <c r="R153" s="29"/>
      <c r="S153" s="29"/>
      <c r="T153" s="29"/>
      <c r="U153" s="29"/>
      <c r="V153" s="29"/>
      <c r="W153" s="29"/>
      <c r="X153" s="29"/>
      <c r="Y153" s="29"/>
      <c r="Z153" s="29"/>
      <c r="AA153" s="29"/>
      <c r="AB153" s="29"/>
      <c r="AC153" s="29"/>
      <c r="AD153" s="29"/>
    </row>
    <row r="154" spans="14:30" x14ac:dyDescent="0.25">
      <c r="N154" s="29"/>
      <c r="O154" s="29"/>
      <c r="P154" s="29"/>
      <c r="Q154" s="29"/>
      <c r="R154" s="29"/>
      <c r="S154" s="29"/>
      <c r="T154" s="29"/>
      <c r="U154" s="29"/>
      <c r="V154" s="29"/>
      <c r="W154" s="29"/>
      <c r="X154" s="29"/>
      <c r="Y154" s="29"/>
      <c r="Z154" s="29"/>
      <c r="AA154" s="29"/>
      <c r="AB154" s="29"/>
      <c r="AC154" s="29"/>
      <c r="AD154" s="29"/>
    </row>
    <row r="155" spans="14:30" x14ac:dyDescent="0.25">
      <c r="N155" s="29"/>
      <c r="O155" s="29"/>
      <c r="P155" s="29"/>
      <c r="Q155" s="29"/>
      <c r="R155" s="29"/>
      <c r="S155" s="29"/>
      <c r="T155" s="29"/>
      <c r="U155" s="29"/>
      <c r="V155" s="29"/>
      <c r="W155" s="29"/>
      <c r="X155" s="29"/>
      <c r="Y155" s="29"/>
      <c r="Z155" s="29"/>
      <c r="AA155" s="29"/>
      <c r="AB155" s="29"/>
      <c r="AC155" s="29"/>
      <c r="AD155" s="29"/>
    </row>
    <row r="156" spans="14:30" x14ac:dyDescent="0.25">
      <c r="N156" s="29"/>
      <c r="O156" s="29"/>
      <c r="P156" s="29"/>
      <c r="Q156" s="29"/>
      <c r="R156" s="29"/>
      <c r="S156" s="29"/>
      <c r="T156" s="29"/>
      <c r="U156" s="29"/>
      <c r="V156" s="29"/>
      <c r="W156" s="29"/>
      <c r="X156" s="29"/>
      <c r="Y156" s="29"/>
      <c r="Z156" s="29"/>
      <c r="AA156" s="29"/>
      <c r="AB156" s="29"/>
      <c r="AC156" s="29"/>
      <c r="AD156" s="29"/>
    </row>
    <row r="157" spans="14:30" x14ac:dyDescent="0.25">
      <c r="N157" s="29"/>
      <c r="O157" s="29"/>
      <c r="P157" s="29"/>
      <c r="Q157" s="29"/>
      <c r="R157" s="29"/>
      <c r="S157" s="29"/>
      <c r="T157" s="29"/>
      <c r="U157" s="29"/>
      <c r="V157" s="29"/>
      <c r="W157" s="29"/>
      <c r="X157" s="29"/>
      <c r="Y157" s="29"/>
      <c r="Z157" s="29"/>
      <c r="AA157" s="29"/>
      <c r="AB157" s="29"/>
      <c r="AC157" s="29"/>
      <c r="AD157" s="29"/>
    </row>
    <row r="158" spans="14:30" x14ac:dyDescent="0.25">
      <c r="N158" s="29"/>
      <c r="O158" s="29"/>
      <c r="P158" s="29"/>
      <c r="Q158" s="29"/>
      <c r="R158" s="29"/>
      <c r="S158" s="29"/>
      <c r="T158" s="29"/>
      <c r="U158" s="29"/>
      <c r="V158" s="29"/>
      <c r="W158" s="29"/>
      <c r="X158" s="29"/>
      <c r="Y158" s="29"/>
      <c r="Z158" s="29"/>
      <c r="AA158" s="29"/>
      <c r="AB158" s="29"/>
      <c r="AC158" s="29"/>
      <c r="AD158" s="29"/>
    </row>
    <row r="159" spans="14:30" x14ac:dyDescent="0.25">
      <c r="N159" s="29"/>
      <c r="O159" s="29"/>
      <c r="P159" s="29"/>
      <c r="Q159" s="29"/>
      <c r="R159" s="29"/>
      <c r="S159" s="29"/>
      <c r="T159" s="29"/>
      <c r="U159" s="29"/>
      <c r="V159" s="29"/>
      <c r="W159" s="29"/>
      <c r="X159" s="29"/>
      <c r="Y159" s="29"/>
      <c r="Z159" s="29"/>
      <c r="AA159" s="29"/>
      <c r="AB159" s="29"/>
      <c r="AC159" s="29"/>
      <c r="AD159" s="29"/>
    </row>
    <row r="160" spans="14:30" x14ac:dyDescent="0.25">
      <c r="N160" s="29"/>
      <c r="O160" s="29"/>
      <c r="P160" s="29"/>
      <c r="Q160" s="29"/>
      <c r="R160" s="29"/>
      <c r="S160" s="29"/>
      <c r="T160" s="29"/>
      <c r="U160" s="29"/>
      <c r="V160" s="29"/>
      <c r="W160" s="29"/>
      <c r="X160" s="29"/>
      <c r="Y160" s="29"/>
      <c r="Z160" s="29"/>
      <c r="AA160" s="29"/>
      <c r="AB160" s="29"/>
      <c r="AC160" s="29"/>
      <c r="AD160" s="29"/>
    </row>
    <row r="161" spans="14:30" x14ac:dyDescent="0.25">
      <c r="N161" s="29"/>
      <c r="O161" s="29"/>
      <c r="P161" s="29"/>
      <c r="Q161" s="29"/>
      <c r="R161" s="29"/>
      <c r="S161" s="29"/>
      <c r="T161" s="29"/>
      <c r="U161" s="29"/>
      <c r="V161" s="29"/>
      <c r="W161" s="29"/>
      <c r="X161" s="29"/>
      <c r="Y161" s="29"/>
      <c r="Z161" s="29"/>
      <c r="AA161" s="29"/>
      <c r="AB161" s="29"/>
      <c r="AC161" s="29"/>
      <c r="AD161" s="29"/>
    </row>
    <row r="162" spans="14:30" x14ac:dyDescent="0.25">
      <c r="N162" s="29"/>
      <c r="O162" s="29"/>
      <c r="P162" s="29"/>
      <c r="Q162" s="29"/>
      <c r="R162" s="29"/>
      <c r="S162" s="29"/>
      <c r="T162" s="29"/>
      <c r="U162" s="29"/>
      <c r="V162" s="29"/>
      <c r="W162" s="29"/>
      <c r="X162" s="29"/>
      <c r="Y162" s="29"/>
      <c r="Z162" s="29"/>
      <c r="AA162" s="29"/>
      <c r="AB162" s="29"/>
      <c r="AC162" s="29"/>
      <c r="AD162" s="29"/>
    </row>
    <row r="163" spans="14:30" x14ac:dyDescent="0.25">
      <c r="N163" s="29"/>
      <c r="O163" s="29"/>
      <c r="P163" s="29"/>
      <c r="Q163" s="29"/>
      <c r="R163" s="29"/>
      <c r="S163" s="29"/>
      <c r="T163" s="29"/>
      <c r="U163" s="29"/>
      <c r="V163" s="29"/>
      <c r="W163" s="29"/>
      <c r="X163" s="29"/>
      <c r="Y163" s="29"/>
      <c r="Z163" s="29"/>
      <c r="AA163" s="29"/>
      <c r="AB163" s="29"/>
      <c r="AC163" s="29"/>
      <c r="AD163" s="29"/>
    </row>
    <row r="164" spans="14:30" x14ac:dyDescent="0.25">
      <c r="N164" s="29"/>
      <c r="O164" s="29"/>
      <c r="P164" s="29"/>
      <c r="Q164" s="29"/>
      <c r="R164" s="29"/>
      <c r="S164" s="29"/>
      <c r="T164" s="29"/>
      <c r="U164" s="29"/>
      <c r="V164" s="29"/>
      <c r="W164" s="29"/>
      <c r="X164" s="29"/>
      <c r="Y164" s="29"/>
      <c r="Z164" s="29"/>
      <c r="AA164" s="29"/>
      <c r="AB164" s="29"/>
      <c r="AC164" s="29"/>
      <c r="AD164" s="29"/>
    </row>
    <row r="165" spans="14:30" x14ac:dyDescent="0.25">
      <c r="N165" s="29"/>
      <c r="O165" s="29"/>
      <c r="P165" s="29"/>
      <c r="Q165" s="29"/>
      <c r="R165" s="29"/>
      <c r="S165" s="29"/>
      <c r="T165" s="29"/>
      <c r="U165" s="29"/>
      <c r="V165" s="29"/>
      <c r="W165" s="29"/>
      <c r="X165" s="29"/>
      <c r="Y165" s="29"/>
      <c r="Z165" s="29"/>
      <c r="AA165" s="29"/>
      <c r="AB165" s="29"/>
      <c r="AC165" s="29"/>
      <c r="AD165" s="29"/>
    </row>
    <row r="166" spans="14:30" x14ac:dyDescent="0.25">
      <c r="N166" s="29"/>
      <c r="O166" s="29"/>
      <c r="P166" s="29"/>
      <c r="Q166" s="29"/>
      <c r="R166" s="29"/>
      <c r="S166" s="29"/>
      <c r="T166" s="29"/>
      <c r="U166" s="29"/>
      <c r="V166" s="29"/>
      <c r="W166" s="29"/>
      <c r="X166" s="29"/>
      <c r="Y166" s="29"/>
      <c r="Z166" s="29"/>
      <c r="AA166" s="29"/>
      <c r="AB166" s="29"/>
      <c r="AC166" s="29"/>
      <c r="AD166" s="29"/>
    </row>
    <row r="167" spans="14:30" x14ac:dyDescent="0.25">
      <c r="N167" s="29"/>
      <c r="O167" s="29"/>
      <c r="P167" s="29"/>
      <c r="Q167" s="29"/>
      <c r="R167" s="29"/>
      <c r="S167" s="29"/>
      <c r="T167" s="29"/>
      <c r="U167" s="29"/>
      <c r="V167" s="29"/>
      <c r="W167" s="29"/>
      <c r="X167" s="29"/>
      <c r="Y167" s="29"/>
      <c r="Z167" s="29"/>
      <c r="AA167" s="29"/>
      <c r="AB167" s="29"/>
      <c r="AC167" s="29"/>
      <c r="AD167" s="29"/>
    </row>
    <row r="168" spans="14:30" x14ac:dyDescent="0.25">
      <c r="N168" s="29"/>
      <c r="O168" s="29"/>
      <c r="P168" s="29"/>
      <c r="Q168" s="29"/>
      <c r="R168" s="29"/>
      <c r="S168" s="29"/>
      <c r="T168" s="29"/>
      <c r="U168" s="29"/>
      <c r="V168" s="29"/>
      <c r="W168" s="29"/>
      <c r="X168" s="29"/>
      <c r="Y168" s="29"/>
      <c r="Z168" s="29"/>
      <c r="AA168" s="29"/>
      <c r="AB168" s="29"/>
      <c r="AC168" s="29"/>
      <c r="AD168" s="29"/>
    </row>
    <row r="169" spans="14:30" x14ac:dyDescent="0.25">
      <c r="N169" s="29"/>
      <c r="O169" s="29"/>
      <c r="P169" s="29"/>
      <c r="Q169" s="29"/>
      <c r="R169" s="29"/>
      <c r="S169" s="29"/>
      <c r="T169" s="29"/>
      <c r="U169" s="29"/>
      <c r="V169" s="29"/>
      <c r="W169" s="29"/>
      <c r="X169" s="29"/>
      <c r="Y169" s="29"/>
      <c r="Z169" s="29"/>
      <c r="AA169" s="29"/>
      <c r="AB169" s="29"/>
      <c r="AC169" s="29"/>
      <c r="AD169" s="29"/>
    </row>
    <row r="170" spans="14:30" x14ac:dyDescent="0.25">
      <c r="N170" s="29"/>
      <c r="O170" s="29"/>
      <c r="P170" s="29"/>
      <c r="Q170" s="29"/>
      <c r="R170" s="29"/>
      <c r="S170" s="29"/>
      <c r="T170" s="29"/>
      <c r="U170" s="29"/>
      <c r="V170" s="29"/>
      <c r="W170" s="29"/>
      <c r="X170" s="29"/>
      <c r="Y170" s="29"/>
      <c r="Z170" s="29"/>
      <c r="AA170" s="29"/>
      <c r="AB170" s="29"/>
      <c r="AC170" s="29"/>
      <c r="AD170" s="29"/>
    </row>
    <row r="171" spans="14:30" x14ac:dyDescent="0.25">
      <c r="N171" s="29"/>
      <c r="O171" s="29"/>
      <c r="P171" s="29"/>
      <c r="Q171" s="29"/>
      <c r="R171" s="29"/>
      <c r="S171" s="29"/>
      <c r="T171" s="29"/>
      <c r="U171" s="29"/>
      <c r="V171" s="29"/>
      <c r="W171" s="29"/>
      <c r="X171" s="29"/>
      <c r="Y171" s="29"/>
      <c r="Z171" s="29"/>
      <c r="AA171" s="29"/>
      <c r="AB171" s="29"/>
      <c r="AC171" s="29"/>
      <c r="AD171" s="29"/>
    </row>
    <row r="172" spans="14:30" x14ac:dyDescent="0.25">
      <c r="N172" s="29"/>
      <c r="O172" s="29"/>
      <c r="P172" s="29"/>
      <c r="Q172" s="29"/>
      <c r="R172" s="29"/>
      <c r="S172" s="29"/>
      <c r="T172" s="29"/>
      <c r="U172" s="29"/>
      <c r="V172" s="29"/>
      <c r="W172" s="29"/>
      <c r="X172" s="29"/>
      <c r="Y172" s="29"/>
      <c r="Z172" s="29"/>
      <c r="AA172" s="29"/>
      <c r="AB172" s="29"/>
      <c r="AC172" s="29"/>
      <c r="AD172" s="29"/>
    </row>
    <row r="173" spans="14:30" x14ac:dyDescent="0.25">
      <c r="N173" s="29"/>
      <c r="O173" s="29"/>
      <c r="P173" s="29"/>
      <c r="Q173" s="29"/>
      <c r="R173" s="29"/>
      <c r="S173" s="29"/>
      <c r="T173" s="29"/>
      <c r="U173" s="29"/>
      <c r="V173" s="29"/>
      <c r="W173" s="29"/>
      <c r="X173" s="29"/>
      <c r="Y173" s="29"/>
      <c r="Z173" s="29"/>
      <c r="AA173" s="29"/>
      <c r="AB173" s="29"/>
      <c r="AC173" s="29"/>
      <c r="AD173" s="29"/>
    </row>
    <row r="174" spans="14:30" x14ac:dyDescent="0.25">
      <c r="N174" s="29"/>
      <c r="O174" s="29"/>
      <c r="P174" s="29"/>
      <c r="Q174" s="29"/>
      <c r="R174" s="29"/>
      <c r="S174" s="29"/>
      <c r="T174" s="29"/>
      <c r="U174" s="29"/>
      <c r="V174" s="29"/>
      <c r="W174" s="29"/>
      <c r="X174" s="29"/>
      <c r="Y174" s="29"/>
      <c r="Z174" s="29"/>
      <c r="AA174" s="29"/>
      <c r="AB174" s="29"/>
      <c r="AC174" s="29"/>
      <c r="AD174" s="29"/>
    </row>
    <row r="175" spans="14:30" x14ac:dyDescent="0.25">
      <c r="N175" s="29"/>
      <c r="O175" s="29"/>
      <c r="P175" s="29"/>
      <c r="Q175" s="29"/>
      <c r="R175" s="29"/>
      <c r="S175" s="29"/>
      <c r="T175" s="29"/>
      <c r="U175" s="29"/>
      <c r="V175" s="29"/>
      <c r="W175" s="29"/>
      <c r="X175" s="29"/>
      <c r="Y175" s="29"/>
      <c r="Z175" s="29"/>
      <c r="AA175" s="29"/>
      <c r="AB175" s="29"/>
      <c r="AC175" s="29"/>
      <c r="AD175" s="29"/>
    </row>
    <row r="176" spans="14:30" x14ac:dyDescent="0.25">
      <c r="N176" s="29"/>
      <c r="O176" s="29"/>
      <c r="P176" s="29"/>
      <c r="Q176" s="29"/>
      <c r="R176" s="29"/>
      <c r="S176" s="29"/>
      <c r="T176" s="29"/>
      <c r="U176" s="29"/>
      <c r="V176" s="29"/>
      <c r="W176" s="29"/>
      <c r="X176" s="29"/>
      <c r="Y176" s="29"/>
      <c r="Z176" s="29"/>
      <c r="AA176" s="29"/>
      <c r="AB176" s="29"/>
      <c r="AC176" s="29"/>
      <c r="AD176" s="29"/>
    </row>
    <row r="177" spans="14:30" x14ac:dyDescent="0.25">
      <c r="N177" s="29"/>
      <c r="O177" s="29"/>
      <c r="P177" s="29"/>
      <c r="Q177" s="29"/>
      <c r="R177" s="29"/>
      <c r="S177" s="29"/>
      <c r="T177" s="29"/>
      <c r="U177" s="29"/>
      <c r="V177" s="29"/>
      <c r="W177" s="29"/>
      <c r="X177" s="29"/>
      <c r="Y177" s="29"/>
      <c r="Z177" s="29"/>
      <c r="AA177" s="29"/>
      <c r="AB177" s="29"/>
      <c r="AC177" s="29"/>
      <c r="AD177" s="29"/>
    </row>
    <row r="178" spans="14:30" x14ac:dyDescent="0.25">
      <c r="N178" s="29"/>
      <c r="O178" s="29"/>
      <c r="P178" s="29"/>
      <c r="Q178" s="29"/>
      <c r="R178" s="29"/>
      <c r="S178" s="29"/>
      <c r="T178" s="29"/>
      <c r="U178" s="29"/>
      <c r="V178" s="29"/>
      <c r="W178" s="29"/>
      <c r="X178" s="29"/>
      <c r="Y178" s="29"/>
      <c r="Z178" s="29"/>
      <c r="AA178" s="29"/>
      <c r="AB178" s="29"/>
      <c r="AC178" s="29"/>
      <c r="AD178" s="29"/>
    </row>
    <row r="179" spans="14:30" x14ac:dyDescent="0.25">
      <c r="N179" s="29"/>
      <c r="O179" s="29"/>
      <c r="P179" s="29"/>
      <c r="Q179" s="29"/>
      <c r="R179" s="29"/>
      <c r="S179" s="29"/>
      <c r="T179" s="29"/>
      <c r="U179" s="29"/>
      <c r="V179" s="29"/>
      <c r="W179" s="29"/>
      <c r="X179" s="29"/>
      <c r="Y179" s="29"/>
      <c r="Z179" s="29"/>
      <c r="AA179" s="29"/>
      <c r="AB179" s="29"/>
      <c r="AC179" s="29"/>
      <c r="AD179" s="29"/>
    </row>
    <row r="180" spans="14:30" x14ac:dyDescent="0.25">
      <c r="N180" s="29"/>
      <c r="O180" s="29"/>
      <c r="P180" s="29"/>
      <c r="Q180" s="29"/>
      <c r="R180" s="29"/>
      <c r="S180" s="29"/>
      <c r="T180" s="29"/>
      <c r="U180" s="29"/>
      <c r="V180" s="29"/>
      <c r="W180" s="29"/>
      <c r="X180" s="29"/>
      <c r="Y180" s="29"/>
      <c r="Z180" s="29"/>
      <c r="AA180" s="29"/>
      <c r="AB180" s="29"/>
      <c r="AC180" s="29"/>
      <c r="AD180" s="29"/>
    </row>
    <row r="181" spans="14:30" x14ac:dyDescent="0.25">
      <c r="N181" s="29"/>
      <c r="O181" s="29"/>
      <c r="P181" s="29"/>
      <c r="Q181" s="29"/>
      <c r="R181" s="29"/>
      <c r="S181" s="29"/>
      <c r="T181" s="29"/>
      <c r="U181" s="29"/>
      <c r="V181" s="29"/>
      <c r="W181" s="29"/>
      <c r="X181" s="29"/>
      <c r="Y181" s="29"/>
      <c r="Z181" s="29"/>
      <c r="AA181" s="29"/>
      <c r="AB181" s="29"/>
      <c r="AC181" s="29"/>
      <c r="AD181" s="29"/>
    </row>
    <row r="182" spans="14:30" x14ac:dyDescent="0.25">
      <c r="N182" s="29"/>
      <c r="O182" s="29"/>
      <c r="P182" s="29"/>
      <c r="Q182" s="29"/>
      <c r="R182" s="29"/>
      <c r="S182" s="29"/>
      <c r="T182" s="29"/>
      <c r="U182" s="29"/>
      <c r="V182" s="29"/>
      <c r="W182" s="29"/>
      <c r="X182" s="29"/>
      <c r="Y182" s="29"/>
      <c r="Z182" s="29"/>
      <c r="AA182" s="29"/>
      <c r="AB182" s="29"/>
      <c r="AC182" s="29"/>
      <c r="AD182" s="29"/>
    </row>
    <row r="183" spans="14:30" x14ac:dyDescent="0.25">
      <c r="N183" s="29"/>
      <c r="O183" s="29"/>
      <c r="P183" s="29"/>
      <c r="Q183" s="29"/>
      <c r="R183" s="29"/>
      <c r="S183" s="29"/>
      <c r="T183" s="29"/>
      <c r="U183" s="29"/>
      <c r="V183" s="29"/>
      <c r="W183" s="29"/>
      <c r="X183" s="29"/>
      <c r="Y183" s="29"/>
      <c r="Z183" s="29"/>
      <c r="AA183" s="29"/>
      <c r="AB183" s="29"/>
      <c r="AC183" s="29"/>
      <c r="AD183" s="29"/>
    </row>
    <row r="184" spans="14:30" x14ac:dyDescent="0.25">
      <c r="N184" s="29"/>
      <c r="O184" s="29"/>
      <c r="P184" s="29"/>
      <c r="Q184" s="29"/>
      <c r="R184" s="29"/>
      <c r="S184" s="29"/>
      <c r="T184" s="29"/>
      <c r="U184" s="29"/>
      <c r="V184" s="29"/>
      <c r="W184" s="29"/>
      <c r="X184" s="29"/>
      <c r="Y184" s="29"/>
      <c r="Z184" s="29"/>
      <c r="AA184" s="29"/>
      <c r="AB184" s="29"/>
      <c r="AC184" s="29"/>
      <c r="AD184" s="29"/>
    </row>
    <row r="185" spans="14:30" x14ac:dyDescent="0.25">
      <c r="N185" s="29"/>
      <c r="O185" s="29"/>
      <c r="P185" s="29"/>
      <c r="Q185" s="29"/>
      <c r="R185" s="29"/>
      <c r="S185" s="29"/>
      <c r="T185" s="29"/>
      <c r="U185" s="29"/>
      <c r="V185" s="29"/>
      <c r="W185" s="29"/>
      <c r="X185" s="29"/>
      <c r="Y185" s="29"/>
      <c r="Z185" s="29"/>
      <c r="AA185" s="29"/>
      <c r="AB185" s="29"/>
      <c r="AC185" s="29"/>
      <c r="AD185" s="29"/>
    </row>
    <row r="186" spans="14:30" x14ac:dyDescent="0.25">
      <c r="N186" s="29"/>
      <c r="O186" s="29"/>
      <c r="P186" s="29"/>
      <c r="Q186" s="29"/>
      <c r="R186" s="29"/>
      <c r="S186" s="29"/>
      <c r="T186" s="29"/>
      <c r="U186" s="29"/>
      <c r="V186" s="29"/>
      <c r="W186" s="29"/>
      <c r="X186" s="29"/>
      <c r="Y186" s="29"/>
      <c r="Z186" s="29"/>
      <c r="AA186" s="29"/>
      <c r="AB186" s="29"/>
      <c r="AC186" s="29"/>
      <c r="AD186" s="29"/>
    </row>
    <row r="187" spans="14:30" x14ac:dyDescent="0.25">
      <c r="N187" s="29"/>
      <c r="O187" s="29"/>
      <c r="P187" s="29"/>
      <c r="Q187" s="29"/>
      <c r="R187" s="29"/>
      <c r="S187" s="29"/>
      <c r="T187" s="29"/>
      <c r="U187" s="29"/>
      <c r="V187" s="29"/>
      <c r="W187" s="29"/>
      <c r="X187" s="29"/>
      <c r="Y187" s="29"/>
      <c r="Z187" s="29"/>
      <c r="AA187" s="29"/>
      <c r="AB187" s="29"/>
      <c r="AC187" s="29"/>
      <c r="AD187" s="29"/>
    </row>
    <row r="188" spans="14:30" x14ac:dyDescent="0.25">
      <c r="N188" s="29"/>
      <c r="O188" s="29"/>
      <c r="P188" s="29"/>
      <c r="Q188" s="29"/>
      <c r="R188" s="29"/>
      <c r="S188" s="29"/>
      <c r="T188" s="29"/>
      <c r="U188" s="29"/>
      <c r="V188" s="29"/>
      <c r="W188" s="29"/>
      <c r="X188" s="29"/>
      <c r="Y188" s="29"/>
      <c r="Z188" s="29"/>
      <c r="AA188" s="29"/>
      <c r="AB188" s="29"/>
      <c r="AC188" s="29"/>
      <c r="AD188" s="29"/>
    </row>
    <row r="189" spans="14:30" x14ac:dyDescent="0.25">
      <c r="N189" s="29"/>
      <c r="O189" s="29"/>
      <c r="P189" s="29"/>
      <c r="Q189" s="29"/>
      <c r="R189" s="29"/>
      <c r="S189" s="29"/>
      <c r="T189" s="29"/>
      <c r="U189" s="29"/>
      <c r="V189" s="29"/>
      <c r="W189" s="29"/>
      <c r="X189" s="29"/>
      <c r="Y189" s="29"/>
      <c r="Z189" s="29"/>
      <c r="AA189" s="29"/>
      <c r="AB189" s="29"/>
      <c r="AC189" s="29"/>
      <c r="AD189" s="29"/>
    </row>
    <row r="190" spans="14:30" x14ac:dyDescent="0.25">
      <c r="N190" s="29"/>
      <c r="O190" s="29"/>
      <c r="P190" s="29"/>
      <c r="Q190" s="29"/>
      <c r="R190" s="29"/>
      <c r="S190" s="29"/>
      <c r="T190" s="29"/>
      <c r="U190" s="29"/>
      <c r="V190" s="29"/>
      <c r="W190" s="29"/>
      <c r="X190" s="29"/>
      <c r="Y190" s="29"/>
      <c r="Z190" s="29"/>
      <c r="AA190" s="29"/>
      <c r="AB190" s="29"/>
      <c r="AC190" s="29"/>
      <c r="AD190" s="29"/>
    </row>
    <row r="191" spans="14:30" x14ac:dyDescent="0.25">
      <c r="N191" s="29"/>
      <c r="O191" s="29"/>
      <c r="P191" s="29"/>
      <c r="Q191" s="29"/>
      <c r="R191" s="29"/>
      <c r="S191" s="29"/>
      <c r="T191" s="29"/>
      <c r="U191" s="29"/>
      <c r="V191" s="29"/>
      <c r="W191" s="29"/>
      <c r="X191" s="29"/>
      <c r="Y191" s="29"/>
      <c r="Z191" s="29"/>
      <c r="AA191" s="29"/>
      <c r="AB191" s="29"/>
      <c r="AC191" s="29"/>
      <c r="AD191" s="29"/>
    </row>
    <row r="192" spans="14:30" x14ac:dyDescent="0.25">
      <c r="N192" s="29"/>
      <c r="O192" s="29"/>
      <c r="P192" s="29"/>
      <c r="Q192" s="29"/>
      <c r="R192" s="29"/>
      <c r="S192" s="29"/>
      <c r="T192" s="29"/>
      <c r="U192" s="29"/>
      <c r="V192" s="29"/>
      <c r="W192" s="29"/>
      <c r="X192" s="29"/>
      <c r="Y192" s="29"/>
      <c r="Z192" s="29"/>
      <c r="AA192" s="29"/>
      <c r="AB192" s="29"/>
      <c r="AC192" s="29"/>
      <c r="AD192" s="29"/>
    </row>
    <row r="193" spans="14:30" x14ac:dyDescent="0.25">
      <c r="N193" s="29"/>
      <c r="O193" s="29"/>
      <c r="P193" s="29"/>
      <c r="Q193" s="29"/>
      <c r="R193" s="29"/>
      <c r="S193" s="29"/>
      <c r="T193" s="29"/>
      <c r="U193" s="29"/>
      <c r="V193" s="29"/>
      <c r="W193" s="29"/>
      <c r="X193" s="29"/>
      <c r="Y193" s="29"/>
      <c r="Z193" s="29"/>
      <c r="AA193" s="29"/>
      <c r="AB193" s="29"/>
      <c r="AC193" s="29"/>
      <c r="AD193" s="29"/>
    </row>
    <row r="194" spans="14:30" x14ac:dyDescent="0.25">
      <c r="N194" s="29"/>
      <c r="O194" s="29"/>
      <c r="P194" s="29"/>
      <c r="Q194" s="29"/>
      <c r="R194" s="29"/>
      <c r="S194" s="29"/>
      <c r="T194" s="29"/>
      <c r="U194" s="29"/>
      <c r="V194" s="29"/>
      <c r="W194" s="29"/>
      <c r="X194" s="29"/>
      <c r="Y194" s="29"/>
      <c r="Z194" s="29"/>
      <c r="AA194" s="29"/>
      <c r="AB194" s="29"/>
      <c r="AC194" s="29"/>
      <c r="AD194" s="29"/>
    </row>
    <row r="195" spans="14:30" x14ac:dyDescent="0.25">
      <c r="N195" s="29"/>
      <c r="O195" s="29"/>
      <c r="P195" s="29"/>
      <c r="Q195" s="29"/>
      <c r="R195" s="29"/>
      <c r="S195" s="29"/>
      <c r="T195" s="29"/>
      <c r="U195" s="29"/>
      <c r="V195" s="29"/>
      <c r="W195" s="29"/>
      <c r="X195" s="29"/>
      <c r="Y195" s="29"/>
      <c r="Z195" s="29"/>
      <c r="AA195" s="29"/>
      <c r="AB195" s="29"/>
      <c r="AC195" s="29"/>
      <c r="AD195" s="29"/>
    </row>
    <row r="196" spans="14:30" x14ac:dyDescent="0.25">
      <c r="N196" s="29"/>
      <c r="O196" s="29"/>
      <c r="P196" s="29"/>
      <c r="Q196" s="29"/>
      <c r="R196" s="29"/>
      <c r="S196" s="29"/>
      <c r="T196" s="29"/>
      <c r="U196" s="29"/>
      <c r="V196" s="29"/>
      <c r="W196" s="29"/>
      <c r="X196" s="29"/>
      <c r="Y196" s="29"/>
      <c r="Z196" s="29"/>
      <c r="AA196" s="29"/>
      <c r="AB196" s="29"/>
      <c r="AC196" s="29"/>
      <c r="AD196" s="29"/>
    </row>
    <row r="197" spans="14:30" x14ac:dyDescent="0.25">
      <c r="N197" s="29"/>
      <c r="O197" s="29"/>
      <c r="P197" s="29"/>
      <c r="Q197" s="29"/>
      <c r="R197" s="29"/>
      <c r="S197" s="29"/>
      <c r="T197" s="29"/>
      <c r="U197" s="29"/>
      <c r="V197" s="29"/>
      <c r="W197" s="29"/>
      <c r="X197" s="29"/>
      <c r="Y197" s="29"/>
      <c r="Z197" s="29"/>
      <c r="AA197" s="29"/>
      <c r="AB197" s="29"/>
      <c r="AC197" s="29"/>
      <c r="AD197" s="29"/>
    </row>
    <row r="198" spans="14:30" x14ac:dyDescent="0.25">
      <c r="N198" s="29"/>
      <c r="O198" s="29"/>
      <c r="P198" s="29"/>
      <c r="Q198" s="29"/>
      <c r="R198" s="29"/>
      <c r="S198" s="29"/>
      <c r="T198" s="29"/>
      <c r="U198" s="29"/>
      <c r="V198" s="29"/>
      <c r="W198" s="29"/>
      <c r="X198" s="29"/>
      <c r="Y198" s="29"/>
      <c r="Z198" s="29"/>
      <c r="AA198" s="29"/>
      <c r="AB198" s="29"/>
      <c r="AC198" s="29"/>
      <c r="AD198" s="29"/>
    </row>
    <row r="199" spans="14:30" x14ac:dyDescent="0.25">
      <c r="N199" s="29"/>
      <c r="O199" s="29"/>
      <c r="P199" s="29"/>
      <c r="Q199" s="29"/>
      <c r="R199" s="29"/>
      <c r="S199" s="29"/>
      <c r="T199" s="29"/>
      <c r="U199" s="29"/>
      <c r="V199" s="29"/>
      <c r="W199" s="29"/>
      <c r="X199" s="29"/>
      <c r="Y199" s="29"/>
      <c r="Z199" s="29"/>
      <c r="AA199" s="29"/>
      <c r="AB199" s="29"/>
      <c r="AC199" s="29"/>
      <c r="AD199" s="29"/>
    </row>
    <row r="200" spans="14:30" x14ac:dyDescent="0.25">
      <c r="N200" s="29"/>
      <c r="O200" s="29"/>
      <c r="P200" s="29"/>
      <c r="Q200" s="29"/>
      <c r="R200" s="29"/>
      <c r="S200" s="29"/>
      <c r="T200" s="29"/>
      <c r="U200" s="29"/>
      <c r="V200" s="29"/>
      <c r="W200" s="29"/>
      <c r="X200" s="29"/>
      <c r="Y200" s="29"/>
      <c r="Z200" s="29"/>
      <c r="AA200" s="29"/>
      <c r="AB200" s="29"/>
      <c r="AC200" s="29"/>
      <c r="AD200" s="29"/>
    </row>
    <row r="201" spans="14:30" x14ac:dyDescent="0.25">
      <c r="N201" s="29"/>
      <c r="O201" s="29"/>
      <c r="P201" s="29"/>
      <c r="Q201" s="29"/>
      <c r="R201" s="29"/>
      <c r="S201" s="29"/>
      <c r="T201" s="29"/>
      <c r="U201" s="29"/>
      <c r="V201" s="29"/>
      <c r="W201" s="29"/>
      <c r="X201" s="29"/>
      <c r="Y201" s="29"/>
      <c r="Z201" s="29"/>
      <c r="AA201" s="29"/>
      <c r="AB201" s="29"/>
      <c r="AC201" s="29"/>
      <c r="AD201" s="29"/>
    </row>
    <row r="202" spans="14:30" x14ac:dyDescent="0.25">
      <c r="N202" s="29"/>
      <c r="O202" s="29"/>
      <c r="P202" s="29"/>
      <c r="Q202" s="29"/>
      <c r="R202" s="29"/>
      <c r="S202" s="29"/>
      <c r="T202" s="29"/>
      <c r="U202" s="29"/>
      <c r="V202" s="29"/>
      <c r="W202" s="29"/>
      <c r="X202" s="29"/>
      <c r="Y202" s="29"/>
      <c r="Z202" s="29"/>
      <c r="AA202" s="29"/>
      <c r="AB202" s="29"/>
      <c r="AC202" s="29"/>
      <c r="AD202" s="29"/>
    </row>
    <row r="203" spans="14:30" x14ac:dyDescent="0.25">
      <c r="N203" s="29"/>
      <c r="O203" s="29"/>
      <c r="P203" s="29"/>
      <c r="Q203" s="29"/>
      <c r="R203" s="29"/>
      <c r="S203" s="29"/>
      <c r="T203" s="29"/>
      <c r="U203" s="29"/>
      <c r="V203" s="29"/>
      <c r="W203" s="29"/>
      <c r="X203" s="29"/>
      <c r="Y203" s="29"/>
      <c r="Z203" s="29"/>
      <c r="AA203" s="29"/>
      <c r="AB203" s="29"/>
      <c r="AC203" s="29"/>
      <c r="AD203" s="29"/>
    </row>
    <row r="204" spans="14:30" x14ac:dyDescent="0.25">
      <c r="N204" s="29"/>
      <c r="O204" s="29"/>
      <c r="P204" s="29"/>
      <c r="Q204" s="29"/>
      <c r="R204" s="29"/>
      <c r="S204" s="29"/>
      <c r="T204" s="29"/>
      <c r="U204" s="29"/>
      <c r="V204" s="29"/>
      <c r="W204" s="29"/>
      <c r="X204" s="29"/>
      <c r="Y204" s="29"/>
      <c r="Z204" s="29"/>
      <c r="AA204" s="29"/>
      <c r="AB204" s="29"/>
      <c r="AC204" s="29"/>
      <c r="AD204" s="29"/>
    </row>
    <row r="205" spans="14:30" x14ac:dyDescent="0.25">
      <c r="N205" s="29"/>
      <c r="O205" s="29"/>
      <c r="P205" s="29"/>
      <c r="Q205" s="29"/>
      <c r="R205" s="29"/>
      <c r="S205" s="29"/>
      <c r="T205" s="29"/>
      <c r="U205" s="29"/>
      <c r="V205" s="29"/>
      <c r="W205" s="29"/>
      <c r="X205" s="29"/>
      <c r="Y205" s="29"/>
      <c r="Z205" s="29"/>
      <c r="AA205" s="29"/>
      <c r="AB205" s="29"/>
      <c r="AC205" s="29"/>
      <c r="AD205" s="29"/>
    </row>
    <row r="206" spans="14:30" x14ac:dyDescent="0.25">
      <c r="N206" s="29"/>
      <c r="O206" s="29"/>
      <c r="P206" s="29"/>
      <c r="Q206" s="29"/>
      <c r="R206" s="29"/>
      <c r="S206" s="29"/>
      <c r="T206" s="29"/>
      <c r="U206" s="29"/>
      <c r="V206" s="29"/>
      <c r="W206" s="29"/>
      <c r="X206" s="29"/>
      <c r="Y206" s="29"/>
      <c r="Z206" s="29"/>
      <c r="AA206" s="29"/>
      <c r="AB206" s="29"/>
      <c r="AC206" s="29"/>
      <c r="AD206" s="29"/>
    </row>
    <row r="207" spans="14:30" x14ac:dyDescent="0.25">
      <c r="N207" s="29"/>
      <c r="O207" s="29"/>
      <c r="P207" s="29"/>
      <c r="Q207" s="29"/>
      <c r="R207" s="29"/>
      <c r="S207" s="29"/>
      <c r="T207" s="29"/>
      <c r="U207" s="29"/>
      <c r="V207" s="29"/>
      <c r="W207" s="29"/>
      <c r="X207" s="29"/>
      <c r="Y207" s="29"/>
      <c r="Z207" s="29"/>
      <c r="AA207" s="29"/>
      <c r="AB207" s="29"/>
      <c r="AC207" s="29"/>
      <c r="AD207" s="29"/>
    </row>
    <row r="208" spans="14:30" x14ac:dyDescent="0.25">
      <c r="N208" s="29"/>
      <c r="O208" s="29"/>
      <c r="P208" s="29"/>
      <c r="Q208" s="29"/>
      <c r="R208" s="29"/>
      <c r="S208" s="29"/>
      <c r="T208" s="29"/>
      <c r="U208" s="29"/>
      <c r="V208" s="29"/>
      <c r="W208" s="29"/>
      <c r="X208" s="29"/>
      <c r="Y208" s="29"/>
      <c r="Z208" s="29"/>
      <c r="AA208" s="29"/>
      <c r="AB208" s="29"/>
      <c r="AC208" s="29"/>
      <c r="AD208" s="29"/>
    </row>
    <row r="209" spans="14:30" x14ac:dyDescent="0.25">
      <c r="N209" s="29"/>
      <c r="O209" s="29"/>
      <c r="P209" s="29"/>
      <c r="Q209" s="29"/>
      <c r="R209" s="29"/>
      <c r="S209" s="29"/>
      <c r="T209" s="29"/>
      <c r="U209" s="29"/>
      <c r="V209" s="29"/>
      <c r="W209" s="29"/>
      <c r="X209" s="29"/>
      <c r="Y209" s="29"/>
      <c r="Z209" s="29"/>
      <c r="AA209" s="29"/>
      <c r="AB209" s="29"/>
      <c r="AC209" s="29"/>
      <c r="AD209" s="29"/>
    </row>
    <row r="210" spans="14:30" x14ac:dyDescent="0.25">
      <c r="N210" s="29"/>
      <c r="O210" s="29"/>
      <c r="P210" s="29"/>
      <c r="Q210" s="29"/>
      <c r="R210" s="29"/>
      <c r="S210" s="29"/>
      <c r="T210" s="29"/>
      <c r="U210" s="29"/>
      <c r="V210" s="29"/>
      <c r="W210" s="29"/>
      <c r="X210" s="29"/>
      <c r="Y210" s="29"/>
      <c r="Z210" s="29"/>
      <c r="AA210" s="29"/>
      <c r="AB210" s="29"/>
      <c r="AC210" s="29"/>
      <c r="AD210" s="29"/>
    </row>
    <row r="211" spans="14:30" x14ac:dyDescent="0.25">
      <c r="N211" s="29"/>
      <c r="O211" s="29"/>
      <c r="P211" s="29"/>
      <c r="Q211" s="29"/>
      <c r="R211" s="29"/>
      <c r="S211" s="29"/>
      <c r="T211" s="29"/>
      <c r="U211" s="29"/>
      <c r="V211" s="29"/>
      <c r="W211" s="29"/>
      <c r="X211" s="29"/>
      <c r="Y211" s="29"/>
      <c r="Z211" s="29"/>
      <c r="AA211" s="29"/>
      <c r="AB211" s="29"/>
      <c r="AC211" s="29"/>
      <c r="AD211" s="29"/>
    </row>
    <row r="212" spans="14:30" x14ac:dyDescent="0.25">
      <c r="N212" s="29"/>
      <c r="O212" s="29"/>
      <c r="P212" s="29"/>
      <c r="Q212" s="29"/>
      <c r="R212" s="29"/>
      <c r="S212" s="29"/>
      <c r="T212" s="29"/>
      <c r="U212" s="29"/>
      <c r="V212" s="29"/>
      <c r="W212" s="29"/>
      <c r="X212" s="29"/>
      <c r="Y212" s="29"/>
      <c r="Z212" s="29"/>
      <c r="AA212" s="29"/>
      <c r="AB212" s="29"/>
      <c r="AC212" s="29"/>
      <c r="AD212" s="29"/>
    </row>
    <row r="213" spans="14:30" x14ac:dyDescent="0.25">
      <c r="N213" s="29"/>
      <c r="O213" s="29"/>
      <c r="P213" s="29"/>
      <c r="Q213" s="29"/>
      <c r="R213" s="29"/>
      <c r="S213" s="29"/>
      <c r="T213" s="29"/>
      <c r="U213" s="29"/>
      <c r="V213" s="29"/>
      <c r="W213" s="29"/>
      <c r="X213" s="29"/>
      <c r="Y213" s="29"/>
      <c r="Z213" s="29"/>
      <c r="AA213" s="29"/>
      <c r="AB213" s="29"/>
      <c r="AC213" s="29"/>
      <c r="AD213" s="29"/>
    </row>
    <row r="214" spans="14:30" x14ac:dyDescent="0.25">
      <c r="N214" s="29"/>
      <c r="O214" s="29"/>
      <c r="P214" s="29"/>
      <c r="Q214" s="29"/>
      <c r="R214" s="29"/>
      <c r="S214" s="29"/>
      <c r="T214" s="29"/>
      <c r="U214" s="29"/>
      <c r="V214" s="29"/>
      <c r="W214" s="29"/>
      <c r="X214" s="29"/>
      <c r="Y214" s="29"/>
      <c r="Z214" s="29"/>
      <c r="AA214" s="29"/>
      <c r="AB214" s="29"/>
      <c r="AC214" s="29"/>
      <c r="AD214" s="29"/>
    </row>
    <row r="215" spans="14:30" x14ac:dyDescent="0.25">
      <c r="N215" s="29"/>
      <c r="O215" s="29"/>
      <c r="P215" s="29"/>
      <c r="Q215" s="29"/>
      <c r="R215" s="29"/>
      <c r="S215" s="29"/>
      <c r="T215" s="29"/>
      <c r="U215" s="29"/>
      <c r="V215" s="29"/>
      <c r="W215" s="29"/>
      <c r="X215" s="29"/>
      <c r="Y215" s="29"/>
      <c r="Z215" s="29"/>
      <c r="AA215" s="29"/>
      <c r="AB215" s="29"/>
      <c r="AC215" s="29"/>
      <c r="AD215" s="29"/>
    </row>
    <row r="216" spans="14:30" x14ac:dyDescent="0.25">
      <c r="N216" s="29"/>
      <c r="O216" s="29"/>
      <c r="P216" s="29"/>
      <c r="Q216" s="29"/>
      <c r="R216" s="29"/>
      <c r="S216" s="29"/>
      <c r="T216" s="29"/>
      <c r="U216" s="29"/>
      <c r="V216" s="29"/>
      <c r="W216" s="29"/>
      <c r="X216" s="29"/>
      <c r="Y216" s="29"/>
      <c r="Z216" s="29"/>
      <c r="AA216" s="29"/>
      <c r="AB216" s="29"/>
      <c r="AC216" s="29"/>
      <c r="AD216" s="29"/>
    </row>
    <row r="217" spans="14:30" x14ac:dyDescent="0.25">
      <c r="N217" s="29"/>
      <c r="O217" s="29"/>
      <c r="P217" s="29"/>
      <c r="Q217" s="29"/>
      <c r="R217" s="29"/>
      <c r="S217" s="29"/>
      <c r="T217" s="29"/>
      <c r="U217" s="29"/>
      <c r="V217" s="29"/>
      <c r="W217" s="29"/>
      <c r="X217" s="29"/>
      <c r="Y217" s="29"/>
      <c r="Z217" s="29"/>
      <c r="AA217" s="29"/>
      <c r="AB217" s="29"/>
      <c r="AC217" s="29"/>
      <c r="AD217" s="29"/>
    </row>
    <row r="218" spans="14:30" x14ac:dyDescent="0.25">
      <c r="N218" s="29"/>
      <c r="O218" s="29"/>
      <c r="P218" s="29"/>
      <c r="Q218" s="29"/>
      <c r="R218" s="29"/>
      <c r="S218" s="29"/>
      <c r="T218" s="29"/>
      <c r="U218" s="29"/>
      <c r="V218" s="29"/>
      <c r="W218" s="29"/>
      <c r="X218" s="29"/>
      <c r="Y218" s="29"/>
      <c r="Z218" s="29"/>
      <c r="AA218" s="29"/>
      <c r="AB218" s="29"/>
      <c r="AC218" s="29"/>
      <c r="AD218" s="29"/>
    </row>
    <row r="219" spans="14:30" x14ac:dyDescent="0.25">
      <c r="N219" s="29"/>
      <c r="O219" s="29"/>
      <c r="P219" s="29"/>
      <c r="Q219" s="29"/>
      <c r="R219" s="29"/>
      <c r="S219" s="29"/>
      <c r="T219" s="29"/>
      <c r="U219" s="29"/>
      <c r="V219" s="29"/>
      <c r="W219" s="29"/>
      <c r="X219" s="29"/>
      <c r="Y219" s="29"/>
      <c r="Z219" s="29"/>
      <c r="AA219" s="29"/>
      <c r="AB219" s="29"/>
      <c r="AC219" s="29"/>
      <c r="AD219" s="29"/>
    </row>
    <row r="220" spans="14:30" x14ac:dyDescent="0.25">
      <c r="N220" s="29"/>
      <c r="O220" s="29"/>
      <c r="P220" s="29"/>
      <c r="Q220" s="29"/>
      <c r="R220" s="29"/>
      <c r="S220" s="29"/>
      <c r="T220" s="29"/>
      <c r="U220" s="29"/>
      <c r="V220" s="29"/>
      <c r="W220" s="29"/>
      <c r="X220" s="29"/>
      <c r="Y220" s="29"/>
      <c r="Z220" s="29"/>
      <c r="AA220" s="29"/>
      <c r="AB220" s="29"/>
      <c r="AC220" s="29"/>
      <c r="AD220" s="29"/>
    </row>
    <row r="221" spans="14:30" x14ac:dyDescent="0.25">
      <c r="N221" s="29"/>
      <c r="O221" s="29"/>
      <c r="P221" s="29"/>
      <c r="Q221" s="29"/>
      <c r="R221" s="29"/>
      <c r="S221" s="29"/>
      <c r="T221" s="29"/>
      <c r="U221" s="29"/>
      <c r="V221" s="29"/>
      <c r="W221" s="29"/>
      <c r="X221" s="29"/>
      <c r="Y221" s="29"/>
      <c r="Z221" s="29"/>
      <c r="AA221" s="29"/>
      <c r="AB221" s="29"/>
      <c r="AC221" s="29"/>
      <c r="AD221" s="29"/>
    </row>
    <row r="222" spans="14:30" x14ac:dyDescent="0.25">
      <c r="N222" s="29"/>
      <c r="O222" s="29"/>
      <c r="P222" s="29"/>
      <c r="Q222" s="29"/>
      <c r="R222" s="29"/>
      <c r="S222" s="29"/>
      <c r="T222" s="29"/>
      <c r="U222" s="29"/>
      <c r="V222" s="29"/>
      <c r="W222" s="29"/>
      <c r="X222" s="29"/>
      <c r="Y222" s="29"/>
      <c r="Z222" s="29"/>
      <c r="AA222" s="29"/>
      <c r="AB222" s="29"/>
      <c r="AC222" s="29"/>
      <c r="AD222" s="29"/>
    </row>
    <row r="223" spans="14:30" x14ac:dyDescent="0.25">
      <c r="N223" s="29"/>
      <c r="O223" s="29"/>
      <c r="P223" s="29"/>
      <c r="Q223" s="29"/>
      <c r="R223" s="29"/>
      <c r="S223" s="29"/>
      <c r="T223" s="29"/>
      <c r="U223" s="29"/>
      <c r="V223" s="29"/>
      <c r="W223" s="29"/>
      <c r="X223" s="29"/>
      <c r="Y223" s="29"/>
      <c r="Z223" s="29"/>
      <c r="AA223" s="29"/>
      <c r="AB223" s="29"/>
      <c r="AC223" s="29"/>
      <c r="AD223" s="29"/>
    </row>
    <row r="224" spans="14:30" x14ac:dyDescent="0.25">
      <c r="N224" s="29"/>
      <c r="O224" s="29"/>
      <c r="P224" s="29"/>
      <c r="Q224" s="29"/>
      <c r="R224" s="29"/>
      <c r="S224" s="29"/>
      <c r="T224" s="29"/>
      <c r="U224" s="29"/>
      <c r="V224" s="29"/>
      <c r="W224" s="29"/>
      <c r="X224" s="29"/>
      <c r="Y224" s="29"/>
      <c r="Z224" s="29"/>
      <c r="AA224" s="29"/>
      <c r="AB224" s="29"/>
      <c r="AC224" s="29"/>
      <c r="AD224" s="29"/>
    </row>
    <row r="225" spans="14:30" x14ac:dyDescent="0.25">
      <c r="N225" s="29"/>
      <c r="O225" s="29"/>
      <c r="P225" s="29"/>
      <c r="Q225" s="29"/>
      <c r="R225" s="29"/>
      <c r="S225" s="29"/>
      <c r="T225" s="29"/>
      <c r="U225" s="29"/>
      <c r="V225" s="29"/>
      <c r="W225" s="29"/>
      <c r="X225" s="29"/>
      <c r="Y225" s="29"/>
      <c r="Z225" s="29"/>
      <c r="AA225" s="29"/>
      <c r="AB225" s="29"/>
      <c r="AC225" s="29"/>
      <c r="AD225" s="29"/>
    </row>
    <row r="226" spans="14:30" x14ac:dyDescent="0.25">
      <c r="N226" s="29"/>
      <c r="O226" s="29"/>
      <c r="P226" s="29"/>
      <c r="Q226" s="29"/>
      <c r="R226" s="29"/>
      <c r="S226" s="29"/>
      <c r="T226" s="29"/>
      <c r="U226" s="29"/>
      <c r="V226" s="29"/>
      <c r="W226" s="29"/>
      <c r="X226" s="29"/>
      <c r="Y226" s="29"/>
      <c r="Z226" s="29"/>
      <c r="AA226" s="29"/>
      <c r="AB226" s="29"/>
      <c r="AC226" s="29"/>
      <c r="AD226" s="29"/>
    </row>
    <row r="227" spans="14:30" x14ac:dyDescent="0.25">
      <c r="N227" s="29"/>
      <c r="O227" s="29"/>
      <c r="P227" s="29"/>
      <c r="Q227" s="29"/>
      <c r="R227" s="29"/>
      <c r="S227" s="29"/>
      <c r="T227" s="29"/>
      <c r="U227" s="29"/>
      <c r="V227" s="29"/>
      <c r="W227" s="29"/>
      <c r="X227" s="29"/>
      <c r="Y227" s="29"/>
      <c r="Z227" s="29"/>
      <c r="AA227" s="29"/>
      <c r="AB227" s="29"/>
      <c r="AC227" s="29"/>
      <c r="AD227" s="29"/>
    </row>
    <row r="228" spans="14:30" x14ac:dyDescent="0.25">
      <c r="N228" s="29"/>
      <c r="O228" s="29"/>
      <c r="P228" s="29"/>
      <c r="Q228" s="29"/>
      <c r="R228" s="29"/>
      <c r="S228" s="29"/>
      <c r="T228" s="29"/>
      <c r="U228" s="29"/>
      <c r="V228" s="29"/>
      <c r="W228" s="29"/>
      <c r="X228" s="29"/>
      <c r="Y228" s="29"/>
      <c r="Z228" s="29"/>
      <c r="AA228" s="29"/>
      <c r="AB228" s="29"/>
      <c r="AC228" s="29"/>
      <c r="AD228" s="29"/>
    </row>
    <row r="229" spans="14:30" x14ac:dyDescent="0.25">
      <c r="N229" s="29"/>
      <c r="O229" s="29"/>
      <c r="P229" s="29"/>
      <c r="Q229" s="29"/>
      <c r="R229" s="29"/>
      <c r="S229" s="29"/>
      <c r="T229" s="29"/>
      <c r="U229" s="29"/>
      <c r="V229" s="29"/>
      <c r="W229" s="29"/>
      <c r="X229" s="29"/>
      <c r="Y229" s="29"/>
      <c r="Z229" s="29"/>
      <c r="AA229" s="29"/>
      <c r="AB229" s="29"/>
      <c r="AC229" s="29"/>
      <c r="AD229" s="29"/>
    </row>
    <row r="230" spans="14:30" x14ac:dyDescent="0.25">
      <c r="N230" s="29"/>
      <c r="O230" s="29"/>
      <c r="P230" s="29"/>
      <c r="Q230" s="29"/>
      <c r="R230" s="29"/>
      <c r="S230" s="29"/>
      <c r="T230" s="29"/>
      <c r="U230" s="29"/>
      <c r="V230" s="29"/>
      <c r="W230" s="29"/>
      <c r="X230" s="29"/>
      <c r="Y230" s="29"/>
      <c r="Z230" s="29"/>
      <c r="AA230" s="29"/>
      <c r="AB230" s="29"/>
      <c r="AC230" s="29"/>
      <c r="AD230" s="29"/>
    </row>
    <row r="231" spans="14:30" x14ac:dyDescent="0.25">
      <c r="N231" s="29"/>
      <c r="O231" s="29"/>
      <c r="P231" s="29"/>
      <c r="Q231" s="29"/>
      <c r="R231" s="29"/>
      <c r="S231" s="29"/>
      <c r="T231" s="29"/>
      <c r="U231" s="29"/>
      <c r="V231" s="29"/>
      <c r="W231" s="29"/>
      <c r="X231" s="29"/>
      <c r="Y231" s="29"/>
      <c r="Z231" s="29"/>
      <c r="AA231" s="29"/>
      <c r="AB231" s="29"/>
      <c r="AC231" s="29"/>
      <c r="AD231" s="29"/>
    </row>
    <row r="232" spans="14:30" x14ac:dyDescent="0.25">
      <c r="N232" s="29"/>
      <c r="O232" s="29"/>
      <c r="P232" s="29"/>
      <c r="Q232" s="29"/>
      <c r="R232" s="29"/>
      <c r="S232" s="29"/>
      <c r="T232" s="29"/>
      <c r="U232" s="29"/>
      <c r="V232" s="29"/>
      <c r="W232" s="29"/>
      <c r="X232" s="29"/>
      <c r="Y232" s="29"/>
      <c r="Z232" s="29"/>
      <c r="AA232" s="29"/>
      <c r="AB232" s="29"/>
      <c r="AC232" s="29"/>
      <c r="AD232" s="29"/>
    </row>
    <row r="233" spans="14:30" x14ac:dyDescent="0.25">
      <c r="N233" s="29"/>
      <c r="O233" s="29"/>
      <c r="P233" s="29"/>
      <c r="Q233" s="29"/>
      <c r="R233" s="29"/>
      <c r="S233" s="29"/>
      <c r="T233" s="29"/>
      <c r="U233" s="29"/>
      <c r="V233" s="29"/>
      <c r="W233" s="29"/>
      <c r="X233" s="29"/>
      <c r="Y233" s="29"/>
      <c r="Z233" s="29"/>
      <c r="AA233" s="29"/>
      <c r="AB233" s="29"/>
      <c r="AC233" s="29"/>
      <c r="AD233" s="29"/>
    </row>
    <row r="234" spans="14:30" x14ac:dyDescent="0.25">
      <c r="N234" s="29"/>
      <c r="O234" s="29"/>
      <c r="P234" s="29"/>
      <c r="Q234" s="29"/>
      <c r="R234" s="29"/>
      <c r="S234" s="29"/>
      <c r="T234" s="29"/>
      <c r="U234" s="29"/>
      <c r="V234" s="29"/>
      <c r="W234" s="29"/>
      <c r="X234" s="29"/>
      <c r="Y234" s="29"/>
      <c r="Z234" s="29"/>
      <c r="AA234" s="29"/>
      <c r="AB234" s="29"/>
      <c r="AC234" s="29"/>
      <c r="AD234" s="29"/>
    </row>
    <row r="235" spans="14:30" x14ac:dyDescent="0.25">
      <c r="N235" s="29"/>
      <c r="O235" s="29"/>
      <c r="P235" s="29"/>
      <c r="Q235" s="29"/>
      <c r="R235" s="29"/>
      <c r="S235" s="29"/>
      <c r="T235" s="29"/>
      <c r="U235" s="29"/>
      <c r="V235" s="29"/>
      <c r="W235" s="29"/>
      <c r="X235" s="29"/>
      <c r="Y235" s="29"/>
      <c r="Z235" s="29"/>
      <c r="AA235" s="29"/>
      <c r="AB235" s="29"/>
      <c r="AC235" s="29"/>
      <c r="AD235" s="29"/>
    </row>
    <row r="236" spans="14:30" x14ac:dyDescent="0.25">
      <c r="N236" s="29"/>
      <c r="O236" s="29"/>
      <c r="P236" s="29"/>
      <c r="Q236" s="29"/>
      <c r="R236" s="29"/>
      <c r="S236" s="29"/>
      <c r="T236" s="29"/>
      <c r="U236" s="29"/>
      <c r="V236" s="29"/>
      <c r="W236" s="29"/>
      <c r="X236" s="29"/>
      <c r="Y236" s="29"/>
      <c r="Z236" s="29"/>
      <c r="AA236" s="29"/>
      <c r="AB236" s="29"/>
      <c r="AC236" s="29"/>
      <c r="AD236" s="29"/>
    </row>
    <row r="237" spans="14:30" x14ac:dyDescent="0.25">
      <c r="N237" s="29"/>
      <c r="O237" s="29"/>
      <c r="P237" s="29"/>
      <c r="Q237" s="29"/>
      <c r="R237" s="29"/>
      <c r="S237" s="29"/>
      <c r="T237" s="29"/>
      <c r="U237" s="29"/>
      <c r="V237" s="29"/>
      <c r="W237" s="29"/>
      <c r="X237" s="29"/>
      <c r="Y237" s="29"/>
      <c r="Z237" s="29"/>
      <c r="AA237" s="29"/>
      <c r="AB237" s="29"/>
      <c r="AC237" s="29"/>
      <c r="AD237" s="29"/>
    </row>
    <row r="238" spans="14:30" x14ac:dyDescent="0.25">
      <c r="N238" s="29"/>
      <c r="O238" s="29"/>
      <c r="P238" s="29"/>
      <c r="Q238" s="29"/>
      <c r="R238" s="29"/>
      <c r="S238" s="29"/>
      <c r="T238" s="29"/>
      <c r="U238" s="29"/>
      <c r="V238" s="29"/>
      <c r="W238" s="29"/>
      <c r="X238" s="29"/>
      <c r="Y238" s="29"/>
      <c r="Z238" s="29"/>
      <c r="AA238" s="29"/>
      <c r="AB238" s="29"/>
      <c r="AC238" s="29"/>
      <c r="AD238" s="29"/>
    </row>
    <row r="239" spans="14:30" x14ac:dyDescent="0.25">
      <c r="N239" s="29"/>
      <c r="O239" s="29"/>
      <c r="P239" s="29"/>
      <c r="Q239" s="29"/>
      <c r="R239" s="29"/>
      <c r="S239" s="29"/>
      <c r="T239" s="29"/>
      <c r="U239" s="29"/>
      <c r="V239" s="29"/>
      <c r="W239" s="29"/>
      <c r="X239" s="29"/>
      <c r="Y239" s="29"/>
      <c r="Z239" s="29"/>
      <c r="AA239" s="29"/>
      <c r="AB239" s="29"/>
      <c r="AC239" s="29"/>
      <c r="AD239" s="29"/>
    </row>
    <row r="240" spans="14:30" x14ac:dyDescent="0.25">
      <c r="N240" s="29"/>
      <c r="O240" s="29"/>
      <c r="P240" s="29"/>
      <c r="Q240" s="29"/>
      <c r="R240" s="29"/>
      <c r="S240" s="29"/>
      <c r="T240" s="29"/>
      <c r="U240" s="29"/>
      <c r="V240" s="29"/>
      <c r="W240" s="29"/>
      <c r="X240" s="29"/>
      <c r="Y240" s="29"/>
      <c r="Z240" s="29"/>
      <c r="AA240" s="29"/>
      <c r="AB240" s="29"/>
      <c r="AC240" s="29"/>
      <c r="AD240" s="29"/>
    </row>
    <row r="241" spans="14:30" x14ac:dyDescent="0.25">
      <c r="N241" s="29"/>
      <c r="O241" s="29"/>
      <c r="P241" s="29"/>
      <c r="Q241" s="29"/>
      <c r="R241" s="29"/>
      <c r="S241" s="29"/>
      <c r="T241" s="29"/>
      <c r="U241" s="29"/>
      <c r="V241" s="29"/>
      <c r="W241" s="29"/>
      <c r="X241" s="29"/>
      <c r="Y241" s="29"/>
      <c r="Z241" s="29"/>
      <c r="AA241" s="29"/>
      <c r="AB241" s="29"/>
      <c r="AC241" s="29"/>
      <c r="AD241" s="29"/>
    </row>
    <row r="242" spans="14:30" x14ac:dyDescent="0.25">
      <c r="N242" s="29"/>
      <c r="O242" s="29"/>
      <c r="P242" s="29"/>
      <c r="Q242" s="29"/>
      <c r="R242" s="29"/>
      <c r="S242" s="29"/>
      <c r="T242" s="29"/>
      <c r="U242" s="29"/>
      <c r="V242" s="29"/>
      <c r="W242" s="29"/>
      <c r="X242" s="29"/>
      <c r="Y242" s="29"/>
      <c r="Z242" s="29"/>
      <c r="AA242" s="29"/>
      <c r="AB242" s="29"/>
      <c r="AC242" s="29"/>
      <c r="AD242" s="29"/>
    </row>
    <row r="243" spans="14:30" x14ac:dyDescent="0.25">
      <c r="N243" s="29"/>
      <c r="O243" s="29"/>
      <c r="P243" s="29"/>
      <c r="Q243" s="29"/>
      <c r="R243" s="29"/>
      <c r="S243" s="29"/>
      <c r="T243" s="29"/>
      <c r="U243" s="29"/>
      <c r="V243" s="29"/>
      <c r="W243" s="29"/>
      <c r="X243" s="29"/>
      <c r="Y243" s="29"/>
      <c r="Z243" s="29"/>
      <c r="AA243" s="29"/>
      <c r="AB243" s="29"/>
      <c r="AC243" s="29"/>
      <c r="AD243" s="29"/>
    </row>
    <row r="244" spans="14:30" x14ac:dyDescent="0.25">
      <c r="N244" s="29"/>
      <c r="O244" s="29"/>
      <c r="P244" s="29"/>
      <c r="Q244" s="29"/>
      <c r="R244" s="29"/>
      <c r="S244" s="29"/>
      <c r="T244" s="29"/>
      <c r="U244" s="29"/>
      <c r="V244" s="29"/>
      <c r="W244" s="29"/>
      <c r="X244" s="29"/>
      <c r="Y244" s="29"/>
      <c r="Z244" s="29"/>
      <c r="AA244" s="29"/>
      <c r="AB244" s="29"/>
      <c r="AC244" s="29"/>
      <c r="AD244" s="29"/>
    </row>
    <row r="245" spans="14:30" x14ac:dyDescent="0.25">
      <c r="N245" s="29"/>
      <c r="O245" s="29"/>
      <c r="P245" s="29"/>
      <c r="Q245" s="29"/>
      <c r="R245" s="29"/>
      <c r="S245" s="29"/>
      <c r="T245" s="29"/>
      <c r="U245" s="29"/>
      <c r="V245" s="29"/>
      <c r="W245" s="29"/>
      <c r="X245" s="29"/>
      <c r="Y245" s="29"/>
      <c r="Z245" s="29"/>
      <c r="AA245" s="29"/>
      <c r="AB245" s="29"/>
      <c r="AC245" s="29"/>
      <c r="AD245" s="29"/>
    </row>
    <row r="246" spans="14:30" x14ac:dyDescent="0.25">
      <c r="N246" s="29"/>
      <c r="O246" s="29"/>
      <c r="P246" s="29"/>
      <c r="Q246" s="29"/>
      <c r="R246" s="29"/>
      <c r="S246" s="29"/>
      <c r="T246" s="29"/>
      <c r="U246" s="29"/>
      <c r="V246" s="29"/>
      <c r="W246" s="29"/>
      <c r="X246" s="29"/>
      <c r="Y246" s="29"/>
      <c r="Z246" s="29"/>
      <c r="AA246" s="29"/>
      <c r="AB246" s="29"/>
      <c r="AC246" s="29"/>
      <c r="AD246" s="29"/>
    </row>
    <row r="247" spans="14:30" x14ac:dyDescent="0.25">
      <c r="N247" s="29"/>
      <c r="O247" s="29"/>
      <c r="P247" s="29"/>
      <c r="Q247" s="29"/>
      <c r="R247" s="29"/>
      <c r="S247" s="29"/>
      <c r="T247" s="29"/>
      <c r="U247" s="29"/>
      <c r="V247" s="29"/>
      <c r="W247" s="29"/>
      <c r="X247" s="29"/>
      <c r="Y247" s="29"/>
      <c r="Z247" s="29"/>
      <c r="AA247" s="29"/>
      <c r="AB247" s="29"/>
      <c r="AC247" s="29"/>
      <c r="AD247" s="29"/>
    </row>
    <row r="248" spans="14:30" x14ac:dyDescent="0.25">
      <c r="N248" s="29"/>
      <c r="O248" s="29"/>
      <c r="P248" s="29"/>
      <c r="Q248" s="29"/>
      <c r="R248" s="29"/>
      <c r="S248" s="29"/>
      <c r="T248" s="29"/>
      <c r="U248" s="29"/>
      <c r="V248" s="29"/>
      <c r="W248" s="29"/>
      <c r="X248" s="29"/>
      <c r="Y248" s="29"/>
      <c r="Z248" s="29"/>
      <c r="AA248" s="29"/>
      <c r="AB248" s="29"/>
      <c r="AC248" s="29"/>
      <c r="AD248" s="29"/>
    </row>
    <row r="249" spans="14:30" x14ac:dyDescent="0.25">
      <c r="N249" s="29"/>
      <c r="O249" s="29"/>
      <c r="P249" s="29"/>
      <c r="Q249" s="29"/>
      <c r="R249" s="29"/>
      <c r="S249" s="29"/>
      <c r="T249" s="29"/>
      <c r="U249" s="29"/>
      <c r="V249" s="29"/>
      <c r="W249" s="29"/>
      <c r="X249" s="29"/>
      <c r="Y249" s="29"/>
      <c r="Z249" s="29"/>
      <c r="AA249" s="29"/>
      <c r="AB249" s="29"/>
      <c r="AC249" s="29"/>
      <c r="AD249" s="29"/>
    </row>
    <row r="250" spans="14:30" x14ac:dyDescent="0.25">
      <c r="N250" s="29"/>
      <c r="O250" s="29"/>
      <c r="P250" s="29"/>
      <c r="Q250" s="29"/>
      <c r="R250" s="29"/>
      <c r="S250" s="29"/>
      <c r="T250" s="29"/>
      <c r="U250" s="29"/>
      <c r="V250" s="29"/>
      <c r="W250" s="29"/>
      <c r="X250" s="29"/>
      <c r="Y250" s="29"/>
      <c r="Z250" s="29"/>
      <c r="AA250" s="29"/>
      <c r="AB250" s="29"/>
      <c r="AC250" s="29"/>
      <c r="AD250" s="29"/>
    </row>
    <row r="251" spans="14:30" x14ac:dyDescent="0.25">
      <c r="N251" s="29"/>
      <c r="O251" s="29"/>
      <c r="P251" s="29"/>
      <c r="Q251" s="29"/>
      <c r="R251" s="29"/>
      <c r="S251" s="29"/>
      <c r="T251" s="29"/>
      <c r="U251" s="29"/>
      <c r="V251" s="29"/>
      <c r="W251" s="29"/>
      <c r="X251" s="29"/>
      <c r="Y251" s="29"/>
      <c r="Z251" s="29"/>
      <c r="AA251" s="29"/>
      <c r="AB251" s="29"/>
      <c r="AC251" s="29"/>
      <c r="AD251" s="29"/>
    </row>
    <row r="252" spans="14:30" x14ac:dyDescent="0.25">
      <c r="N252" s="29"/>
      <c r="O252" s="29"/>
      <c r="P252" s="29"/>
      <c r="Q252" s="29"/>
      <c r="R252" s="29"/>
      <c r="S252" s="29"/>
      <c r="T252" s="29"/>
      <c r="U252" s="29"/>
      <c r="V252" s="29"/>
      <c r="W252" s="29"/>
      <c r="X252" s="29"/>
      <c r="Y252" s="29"/>
      <c r="Z252" s="29"/>
      <c r="AA252" s="29"/>
      <c r="AB252" s="29"/>
      <c r="AC252" s="29"/>
      <c r="AD252" s="29"/>
    </row>
    <row r="253" spans="14:30" x14ac:dyDescent="0.25">
      <c r="N253" s="29"/>
      <c r="O253" s="29"/>
      <c r="P253" s="29"/>
      <c r="Q253" s="29"/>
      <c r="R253" s="29"/>
      <c r="S253" s="29"/>
      <c r="T253" s="29"/>
      <c r="U253" s="29"/>
      <c r="V253" s="29"/>
      <c r="W253" s="29"/>
      <c r="X253" s="29"/>
      <c r="Y253" s="29"/>
      <c r="Z253" s="29"/>
      <c r="AA253" s="29"/>
      <c r="AB253" s="29"/>
      <c r="AC253" s="29"/>
      <c r="AD253" s="29"/>
    </row>
    <row r="254" spans="14:30" x14ac:dyDescent="0.25">
      <c r="N254" s="29"/>
      <c r="O254" s="29"/>
      <c r="P254" s="29"/>
      <c r="Q254" s="29"/>
      <c r="R254" s="29"/>
      <c r="S254" s="29"/>
      <c r="T254" s="29"/>
      <c r="U254" s="29"/>
      <c r="V254" s="29"/>
      <c r="W254" s="29"/>
      <c r="X254" s="29"/>
      <c r="Y254" s="29"/>
      <c r="Z254" s="29"/>
      <c r="AA254" s="29"/>
      <c r="AB254" s="29"/>
      <c r="AC254" s="29"/>
      <c r="AD254" s="29"/>
    </row>
    <row r="255" spans="14:30" x14ac:dyDescent="0.25">
      <c r="N255" s="29"/>
      <c r="O255" s="29"/>
      <c r="P255" s="29"/>
      <c r="Q255" s="29"/>
      <c r="R255" s="29"/>
      <c r="S255" s="29"/>
      <c r="T255" s="29"/>
      <c r="U255" s="29"/>
      <c r="V255" s="29"/>
      <c r="W255" s="29"/>
      <c r="X255" s="29"/>
      <c r="Y255" s="29"/>
      <c r="Z255" s="29"/>
      <c r="AA255" s="29"/>
      <c r="AB255" s="29"/>
      <c r="AC255" s="29"/>
      <c r="AD255" s="29"/>
    </row>
    <row r="256" spans="14:30" x14ac:dyDescent="0.25">
      <c r="N256" s="29"/>
      <c r="O256" s="29"/>
      <c r="P256" s="29"/>
      <c r="Q256" s="29"/>
      <c r="R256" s="29"/>
      <c r="S256" s="29"/>
      <c r="T256" s="29"/>
      <c r="U256" s="29"/>
      <c r="V256" s="29"/>
      <c r="W256" s="29"/>
      <c r="X256" s="29"/>
      <c r="Y256" s="29"/>
      <c r="Z256" s="29"/>
      <c r="AA256" s="29"/>
      <c r="AB256" s="29"/>
      <c r="AC256" s="29"/>
      <c r="AD256" s="29"/>
    </row>
    <row r="257" spans="14:30" x14ac:dyDescent="0.25">
      <c r="N257" s="29"/>
      <c r="O257" s="29"/>
      <c r="P257" s="29"/>
      <c r="Q257" s="29"/>
      <c r="R257" s="29"/>
      <c r="S257" s="29"/>
      <c r="T257" s="29"/>
      <c r="U257" s="29"/>
      <c r="V257" s="29"/>
      <c r="W257" s="29"/>
      <c r="X257" s="29"/>
      <c r="Y257" s="29"/>
      <c r="Z257" s="29"/>
      <c r="AA257" s="29"/>
      <c r="AB257" s="29"/>
      <c r="AC257" s="29"/>
      <c r="AD257" s="29"/>
    </row>
    <row r="258" spans="14:30" x14ac:dyDescent="0.25">
      <c r="N258" s="29"/>
      <c r="O258" s="29"/>
      <c r="P258" s="29"/>
      <c r="Q258" s="29"/>
      <c r="R258" s="29"/>
      <c r="S258" s="29"/>
      <c r="T258" s="29"/>
      <c r="U258" s="29"/>
      <c r="V258" s="29"/>
      <c r="W258" s="29"/>
      <c r="X258" s="29"/>
      <c r="Y258" s="29"/>
      <c r="Z258" s="29"/>
      <c r="AA258" s="29"/>
      <c r="AB258" s="29"/>
      <c r="AC258" s="29"/>
      <c r="AD258" s="29"/>
    </row>
    <row r="259" spans="14:30" x14ac:dyDescent="0.25">
      <c r="N259" s="29"/>
      <c r="O259" s="29"/>
      <c r="P259" s="29"/>
      <c r="Q259" s="29"/>
      <c r="R259" s="29"/>
      <c r="S259" s="29"/>
      <c r="T259" s="29"/>
      <c r="U259" s="29"/>
      <c r="V259" s="29"/>
      <c r="W259" s="29"/>
      <c r="X259" s="29"/>
      <c r="Y259" s="29"/>
      <c r="Z259" s="29"/>
      <c r="AA259" s="29"/>
      <c r="AB259" s="29"/>
      <c r="AC259" s="29"/>
      <c r="AD259" s="29"/>
    </row>
    <row r="260" spans="14:30" x14ac:dyDescent="0.25">
      <c r="N260" s="29"/>
      <c r="O260" s="29"/>
      <c r="P260" s="29"/>
      <c r="Q260" s="29"/>
      <c r="R260" s="29"/>
      <c r="S260" s="29"/>
      <c r="T260" s="29"/>
      <c r="U260" s="29"/>
      <c r="V260" s="29"/>
      <c r="W260" s="29"/>
      <c r="X260" s="29"/>
      <c r="Y260" s="29"/>
      <c r="Z260" s="29"/>
      <c r="AA260" s="29"/>
      <c r="AB260" s="29"/>
      <c r="AC260" s="29"/>
      <c r="AD260" s="29"/>
    </row>
    <row r="261" spans="14:30" x14ac:dyDescent="0.25">
      <c r="N261" s="29"/>
      <c r="O261" s="29"/>
      <c r="P261" s="29"/>
      <c r="Q261" s="29"/>
      <c r="R261" s="29"/>
      <c r="S261" s="29"/>
      <c r="T261" s="29"/>
      <c r="U261" s="29"/>
      <c r="V261" s="29"/>
      <c r="W261" s="29"/>
      <c r="X261" s="29"/>
      <c r="Y261" s="29"/>
      <c r="Z261" s="29"/>
      <c r="AA261" s="29"/>
      <c r="AB261" s="29"/>
      <c r="AC261" s="29"/>
      <c r="AD261" s="29"/>
    </row>
    <row r="262" spans="14:30" x14ac:dyDescent="0.25">
      <c r="N262" s="29"/>
      <c r="O262" s="29"/>
      <c r="P262" s="29"/>
      <c r="Q262" s="29"/>
      <c r="R262" s="29"/>
      <c r="S262" s="29"/>
      <c r="T262" s="29"/>
      <c r="U262" s="29"/>
      <c r="V262" s="29"/>
      <c r="W262" s="29"/>
      <c r="X262" s="29"/>
      <c r="Y262" s="29"/>
      <c r="Z262" s="29"/>
      <c r="AA262" s="29"/>
      <c r="AB262" s="29"/>
      <c r="AC262" s="29"/>
      <c r="AD262" s="29"/>
    </row>
    <row r="263" spans="14:30" x14ac:dyDescent="0.25">
      <c r="N263" s="29"/>
      <c r="O263" s="29"/>
      <c r="P263" s="29"/>
      <c r="Q263" s="29"/>
      <c r="R263" s="29"/>
      <c r="S263" s="29"/>
      <c r="T263" s="29"/>
      <c r="U263" s="29"/>
      <c r="V263" s="29"/>
      <c r="W263" s="29"/>
      <c r="X263" s="29"/>
      <c r="Y263" s="29"/>
      <c r="Z263" s="29"/>
      <c r="AA263" s="29"/>
      <c r="AB263" s="29"/>
      <c r="AC263" s="29"/>
      <c r="AD263" s="29"/>
    </row>
    <row r="264" spans="14:30" x14ac:dyDescent="0.25">
      <c r="N264" s="29"/>
      <c r="O264" s="29"/>
      <c r="P264" s="29"/>
      <c r="Q264" s="29"/>
      <c r="R264" s="29"/>
      <c r="S264" s="29"/>
      <c r="T264" s="29"/>
      <c r="U264" s="29"/>
      <c r="V264" s="29"/>
      <c r="W264" s="29"/>
      <c r="X264" s="29"/>
      <c r="Y264" s="29"/>
      <c r="Z264" s="29"/>
      <c r="AA264" s="29"/>
      <c r="AB264" s="29"/>
      <c r="AC264" s="29"/>
      <c r="AD264" s="29"/>
    </row>
    <row r="265" spans="14:30" x14ac:dyDescent="0.25">
      <c r="N265" s="29"/>
      <c r="O265" s="29"/>
      <c r="P265" s="29"/>
      <c r="Q265" s="29"/>
      <c r="R265" s="29"/>
      <c r="S265" s="29"/>
      <c r="T265" s="29"/>
      <c r="U265" s="29"/>
      <c r="V265" s="29"/>
      <c r="W265" s="29"/>
      <c r="X265" s="29"/>
      <c r="Y265" s="29"/>
      <c r="Z265" s="29"/>
      <c r="AA265" s="29"/>
      <c r="AB265" s="29"/>
      <c r="AC265" s="29"/>
      <c r="AD265" s="29"/>
    </row>
    <row r="266" spans="14:30" x14ac:dyDescent="0.25">
      <c r="N266" s="29"/>
      <c r="O266" s="29"/>
      <c r="P266" s="29"/>
      <c r="Q266" s="29"/>
      <c r="R266" s="29"/>
      <c r="S266" s="29"/>
      <c r="T266" s="29"/>
      <c r="U266" s="29"/>
      <c r="V266" s="29"/>
      <c r="W266" s="29"/>
      <c r="X266" s="29"/>
      <c r="Y266" s="29"/>
      <c r="Z266" s="29"/>
      <c r="AA266" s="29"/>
      <c r="AB266" s="29"/>
      <c r="AC266" s="29"/>
      <c r="AD266" s="29"/>
    </row>
  </sheetData>
  <sheetProtection algorithmName="SHA-512" hashValue="pxenDRCuCelh7aoPt/uJpr94XZN9ytiSuUvzOWPx10yR+PxUCP1nrnW/3ErQctQ11WhSPvT2OL4zl53g4npEDg==" saltValue="u4dHELvPqBYNwAY70PkC7A==" spinCount="100000" sheet="1" objects="1" scenarios="1" selectLockedCells="1"/>
  <mergeCells count="156">
    <mergeCell ref="B88:C88"/>
    <mergeCell ref="E88:F88"/>
    <mergeCell ref="J88:K88"/>
    <mergeCell ref="B89:C89"/>
    <mergeCell ref="E89:F89"/>
    <mergeCell ref="J89:K89"/>
    <mergeCell ref="B86:C86"/>
    <mergeCell ref="E86:F86"/>
    <mergeCell ref="J86:K86"/>
    <mergeCell ref="B87:C87"/>
    <mergeCell ref="E87:F87"/>
    <mergeCell ref="J87:K87"/>
    <mergeCell ref="B84:C84"/>
    <mergeCell ref="E84:F84"/>
    <mergeCell ref="J84:K84"/>
    <mergeCell ref="B85:C85"/>
    <mergeCell ref="E85:F85"/>
    <mergeCell ref="J85:K85"/>
    <mergeCell ref="B82:C82"/>
    <mergeCell ref="E82:F82"/>
    <mergeCell ref="J82:K82"/>
    <mergeCell ref="B83:C83"/>
    <mergeCell ref="E83:F83"/>
    <mergeCell ref="J83:K83"/>
    <mergeCell ref="B80:C80"/>
    <mergeCell ref="E80:F80"/>
    <mergeCell ref="J80:K80"/>
    <mergeCell ref="B81:C81"/>
    <mergeCell ref="E81:F81"/>
    <mergeCell ref="J81:K81"/>
    <mergeCell ref="B78:C78"/>
    <mergeCell ref="E78:F78"/>
    <mergeCell ref="J78:K78"/>
    <mergeCell ref="B79:C79"/>
    <mergeCell ref="E79:F79"/>
    <mergeCell ref="J79:K79"/>
    <mergeCell ref="B76:C76"/>
    <mergeCell ref="E76:F76"/>
    <mergeCell ref="J76:K76"/>
    <mergeCell ref="B77:C77"/>
    <mergeCell ref="E77:F77"/>
    <mergeCell ref="J77:K77"/>
    <mergeCell ref="B74:C74"/>
    <mergeCell ref="E74:F74"/>
    <mergeCell ref="J74:K74"/>
    <mergeCell ref="B75:C75"/>
    <mergeCell ref="E75:F75"/>
    <mergeCell ref="J75:K75"/>
    <mergeCell ref="B70:C70"/>
    <mergeCell ref="E70:F70"/>
    <mergeCell ref="J70:K70"/>
    <mergeCell ref="B72:M72"/>
    <mergeCell ref="B73:C73"/>
    <mergeCell ref="E73:F73"/>
    <mergeCell ref="J73:K73"/>
    <mergeCell ref="B66:C66"/>
    <mergeCell ref="E66:F66"/>
    <mergeCell ref="J66:K66"/>
    <mergeCell ref="B67:L67"/>
    <mergeCell ref="B68:L68"/>
    <mergeCell ref="B69:L69"/>
    <mergeCell ref="B64:C64"/>
    <mergeCell ref="E64:F64"/>
    <mergeCell ref="J64:K64"/>
    <mergeCell ref="B65:C65"/>
    <mergeCell ref="E65:F65"/>
    <mergeCell ref="J65:K65"/>
    <mergeCell ref="B62:C62"/>
    <mergeCell ref="E62:F62"/>
    <mergeCell ref="J62:K62"/>
    <mergeCell ref="B63:C63"/>
    <mergeCell ref="E63:F63"/>
    <mergeCell ref="J63:K63"/>
    <mergeCell ref="B60:C60"/>
    <mergeCell ref="E60:F60"/>
    <mergeCell ref="J60:K60"/>
    <mergeCell ref="B61:C61"/>
    <mergeCell ref="E61:F61"/>
    <mergeCell ref="J61:K61"/>
    <mergeCell ref="B58:C58"/>
    <mergeCell ref="E58:F58"/>
    <mergeCell ref="J58:K58"/>
    <mergeCell ref="B59:C59"/>
    <mergeCell ref="E59:F59"/>
    <mergeCell ref="J59:K59"/>
    <mergeCell ref="B56:C56"/>
    <mergeCell ref="E56:F56"/>
    <mergeCell ref="J56:K56"/>
    <mergeCell ref="B57:C57"/>
    <mergeCell ref="E57:F57"/>
    <mergeCell ref="J57:K57"/>
    <mergeCell ref="B54:C54"/>
    <mergeCell ref="E54:F54"/>
    <mergeCell ref="J54:K54"/>
    <mergeCell ref="B55:C55"/>
    <mergeCell ref="E55:F55"/>
    <mergeCell ref="J55:K55"/>
    <mergeCell ref="B48:J48"/>
    <mergeCell ref="B49:L49"/>
    <mergeCell ref="I50:K50"/>
    <mergeCell ref="J51:L51"/>
    <mergeCell ref="I52:L52"/>
    <mergeCell ref="B53:M53"/>
    <mergeCell ref="B42:J42"/>
    <mergeCell ref="B43:J43"/>
    <mergeCell ref="B44:J44"/>
    <mergeCell ref="B45:J45"/>
    <mergeCell ref="B46:J46"/>
    <mergeCell ref="B47:J47"/>
    <mergeCell ref="B36:J36"/>
    <mergeCell ref="B37:J37"/>
    <mergeCell ref="B38:K38"/>
    <mergeCell ref="B39:J39"/>
    <mergeCell ref="B40:J40"/>
    <mergeCell ref="B41:J41"/>
    <mergeCell ref="B30:J30"/>
    <mergeCell ref="B31:L31"/>
    <mergeCell ref="B32:J32"/>
    <mergeCell ref="B33:J33"/>
    <mergeCell ref="B34:L34"/>
    <mergeCell ref="B35:K35"/>
    <mergeCell ref="B25:K25"/>
    <mergeCell ref="B26:J26"/>
    <mergeCell ref="B27:J27"/>
    <mergeCell ref="B28:J28"/>
    <mergeCell ref="B29:K29"/>
    <mergeCell ref="B18:K18"/>
    <mergeCell ref="B19:K19"/>
    <mergeCell ref="B20:K20"/>
    <mergeCell ref="B21:K21"/>
    <mergeCell ref="B22:K22"/>
    <mergeCell ref="B23:K23"/>
    <mergeCell ref="A1:M1"/>
    <mergeCell ref="A2:M2"/>
    <mergeCell ref="D3:M3"/>
    <mergeCell ref="A4:C4"/>
    <mergeCell ref="D4:E4"/>
    <mergeCell ref="F4:G4"/>
    <mergeCell ref="H4:I4"/>
    <mergeCell ref="J4:L4"/>
    <mergeCell ref="S47:T47"/>
    <mergeCell ref="O46:O48"/>
    <mergeCell ref="P46:P48"/>
    <mergeCell ref="B12:L12"/>
    <mergeCell ref="B13:K13"/>
    <mergeCell ref="B14:K14"/>
    <mergeCell ref="B15:K15"/>
    <mergeCell ref="B16:K16"/>
    <mergeCell ref="B17:K17"/>
    <mergeCell ref="B5:K5"/>
    <mergeCell ref="B6:I6"/>
    <mergeCell ref="B7:I7"/>
    <mergeCell ref="B8:K8"/>
    <mergeCell ref="B9:I9"/>
    <mergeCell ref="B11:L11"/>
    <mergeCell ref="B24:K24"/>
  </mergeCells>
  <printOptions horizontalCentered="1" verticalCentered="1"/>
  <pageMargins left="0.2" right="0.2" top="0" bottom="0" header="0" footer="0"/>
  <pageSetup scale="73" orientation="portrait" blackAndWhite="1" verticalDpi="0" r:id="rId1"/>
  <rowBreaks count="1" manualBreakCount="1">
    <brk id="5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AF152"/>
  <sheetViews>
    <sheetView workbookViewId="0">
      <selection activeCell="J6" sqref="J6:K6"/>
    </sheetView>
  </sheetViews>
  <sheetFormatPr defaultRowHeight="15" x14ac:dyDescent="0.25"/>
  <cols>
    <col min="1" max="1" width="4.85546875" customWidth="1"/>
    <col min="7" max="7" width="7.140625" customWidth="1"/>
    <col min="9" max="9" width="6.7109375" customWidth="1"/>
    <col min="10" max="10" width="2.5703125" customWidth="1"/>
    <col min="11" max="11" width="14" customWidth="1"/>
  </cols>
  <sheetData>
    <row r="1" spans="1:32" ht="18.75" customHeight="1" x14ac:dyDescent="0.25">
      <c r="A1" s="764" t="s">
        <v>361</v>
      </c>
      <c r="B1" s="764"/>
      <c r="C1" s="764"/>
      <c r="D1" s="764"/>
      <c r="E1" s="764"/>
      <c r="F1" s="764"/>
      <c r="G1" s="764"/>
      <c r="H1" s="764"/>
      <c r="I1" s="764"/>
      <c r="J1" s="764"/>
      <c r="K1" s="764"/>
      <c r="L1" s="41"/>
      <c r="M1" s="41"/>
      <c r="N1" s="41"/>
      <c r="O1" s="41"/>
      <c r="P1" s="41"/>
      <c r="Q1" s="41"/>
      <c r="R1" s="41"/>
      <c r="S1" s="41"/>
      <c r="T1" s="41"/>
      <c r="U1" s="41"/>
      <c r="V1" s="41"/>
      <c r="W1" s="41"/>
      <c r="X1" s="41"/>
      <c r="Y1" s="41"/>
      <c r="Z1" s="29"/>
      <c r="AA1" s="29"/>
      <c r="AB1" s="29"/>
      <c r="AC1" s="29"/>
      <c r="AD1" s="29"/>
      <c r="AE1" s="28"/>
      <c r="AF1" s="28"/>
    </row>
    <row r="2" spans="1:32" ht="11.25" customHeight="1" x14ac:dyDescent="0.25">
      <c r="A2" s="765" t="s">
        <v>362</v>
      </c>
      <c r="B2" s="765"/>
      <c r="C2" s="765"/>
      <c r="D2" s="765"/>
      <c r="E2" s="765"/>
      <c r="F2" s="765"/>
      <c r="G2" s="765"/>
      <c r="H2" s="765"/>
      <c r="I2" s="765"/>
      <c r="J2" s="765"/>
      <c r="K2" s="765"/>
      <c r="L2" s="41"/>
      <c r="M2" s="41"/>
      <c r="N2" s="41"/>
      <c r="O2" s="41"/>
      <c r="P2" s="41"/>
      <c r="Q2" s="41"/>
      <c r="R2" s="41"/>
      <c r="S2" s="41"/>
      <c r="T2" s="41"/>
      <c r="U2" s="41"/>
      <c r="V2" s="41"/>
      <c r="W2" s="41"/>
      <c r="X2" s="41"/>
      <c r="Y2" s="41"/>
      <c r="Z2" s="29"/>
      <c r="AA2" s="29"/>
      <c r="AB2" s="29"/>
      <c r="AC2" s="29"/>
      <c r="AD2" s="29"/>
      <c r="AE2" s="28"/>
      <c r="AF2" s="28"/>
    </row>
    <row r="3" spans="1:32" ht="14.25" customHeight="1" x14ac:dyDescent="0.25">
      <c r="A3" s="751" t="s">
        <v>13</v>
      </c>
      <c r="B3" s="751"/>
      <c r="C3" s="751"/>
      <c r="D3" s="750" t="str">
        <f>IF('Final Statement'!D3="","",'Final Statement'!D3)</f>
        <v/>
      </c>
      <c r="E3" s="750"/>
      <c r="F3" s="750"/>
      <c r="G3" s="750"/>
      <c r="H3" s="750"/>
      <c r="I3" s="750"/>
      <c r="J3" s="750"/>
      <c r="K3" s="750"/>
      <c r="L3" s="41"/>
      <c r="M3" s="41"/>
      <c r="N3" s="41"/>
      <c r="O3" s="41"/>
      <c r="P3" s="41"/>
      <c r="Q3" s="41"/>
      <c r="R3" s="41"/>
      <c r="S3" s="41"/>
      <c r="T3" s="41"/>
      <c r="U3" s="41"/>
      <c r="V3" s="41"/>
      <c r="W3" s="41"/>
      <c r="X3" s="41"/>
      <c r="Y3" s="41"/>
      <c r="Z3" s="29"/>
      <c r="AA3" s="29"/>
      <c r="AB3" s="29"/>
      <c r="AC3" s="29"/>
      <c r="AD3" s="29"/>
      <c r="AE3" s="28"/>
      <c r="AF3" s="28"/>
    </row>
    <row r="4" spans="1:32" ht="14.25" customHeight="1" thickBot="1" x14ac:dyDescent="0.3">
      <c r="A4" s="757" t="s">
        <v>256</v>
      </c>
      <c r="B4" s="757"/>
      <c r="C4" s="757"/>
      <c r="D4" s="757" t="str">
        <f>IF('Final Statement'!H4="","",'Final Statement'!H4)</f>
        <v/>
      </c>
      <c r="E4" s="757"/>
      <c r="F4" s="757"/>
      <c r="G4" s="757"/>
      <c r="H4" s="751"/>
      <c r="I4" s="751"/>
      <c r="J4" s="25"/>
      <c r="K4" s="25"/>
      <c r="L4" s="41"/>
      <c r="M4" s="41"/>
      <c r="N4" s="41"/>
      <c r="O4" s="41"/>
      <c r="P4" s="41"/>
      <c r="Q4" s="41"/>
      <c r="R4" s="41"/>
      <c r="S4" s="41"/>
      <c r="T4" s="41"/>
      <c r="U4" s="41"/>
      <c r="V4" s="41"/>
      <c r="W4" s="41"/>
      <c r="X4" s="41"/>
      <c r="Y4" s="41"/>
      <c r="Z4" s="29"/>
      <c r="AA4" s="29"/>
      <c r="AB4" s="29"/>
      <c r="AC4" s="29"/>
      <c r="AD4" s="29"/>
      <c r="AE4" s="28"/>
      <c r="AF4" s="28"/>
    </row>
    <row r="5" spans="1:32" ht="15" customHeight="1" thickBot="1" x14ac:dyDescent="0.3">
      <c r="A5" s="30" t="s">
        <v>363</v>
      </c>
      <c r="B5" s="31" t="s">
        <v>364</v>
      </c>
      <c r="C5" s="32"/>
      <c r="D5" s="32"/>
      <c r="E5" s="32"/>
      <c r="F5" s="32"/>
      <c r="G5" s="32"/>
      <c r="H5" s="33"/>
      <c r="I5" s="34" t="s">
        <v>366</v>
      </c>
      <c r="J5" s="761" t="str">
        <f>IF(DATA!L5="","",DATA!L5)</f>
        <v/>
      </c>
      <c r="K5" s="761"/>
      <c r="L5" s="41"/>
      <c r="M5" s="41"/>
      <c r="N5" s="41"/>
      <c r="O5" s="41"/>
      <c r="P5" s="41"/>
      <c r="Q5" s="41"/>
      <c r="R5" s="41"/>
      <c r="S5" s="41"/>
      <c r="T5" s="41"/>
      <c r="U5" s="41"/>
      <c r="V5" s="41"/>
      <c r="W5" s="41"/>
      <c r="X5" s="41"/>
      <c r="Y5" s="41"/>
      <c r="Z5" s="29"/>
      <c r="AA5" s="29"/>
      <c r="AB5" s="29"/>
      <c r="AC5" s="29"/>
      <c r="AD5" s="29"/>
      <c r="AE5" s="28"/>
      <c r="AF5" s="28"/>
    </row>
    <row r="6" spans="1:32" ht="15.75" thickBot="1" x14ac:dyDescent="0.3">
      <c r="A6" s="26"/>
      <c r="B6" s="756" t="s">
        <v>365</v>
      </c>
      <c r="C6" s="757"/>
      <c r="D6" s="757"/>
      <c r="E6" s="757"/>
      <c r="F6" s="757"/>
      <c r="G6" s="757"/>
      <c r="H6" s="758"/>
      <c r="I6" s="34" t="s">
        <v>367</v>
      </c>
      <c r="J6" s="762"/>
      <c r="K6" s="762"/>
      <c r="L6" s="41"/>
      <c r="M6" s="41"/>
      <c r="N6" s="41"/>
      <c r="O6" s="41"/>
      <c r="P6" s="41"/>
      <c r="Q6" s="41"/>
      <c r="R6" s="41"/>
      <c r="S6" s="41"/>
      <c r="T6" s="41"/>
      <c r="U6" s="41"/>
      <c r="V6" s="41"/>
      <c r="W6" s="41"/>
      <c r="X6" s="41"/>
      <c r="Y6" s="41"/>
      <c r="Z6" s="29"/>
      <c r="AA6" s="29"/>
      <c r="AB6" s="29"/>
      <c r="AC6" s="29"/>
      <c r="AD6" s="29"/>
      <c r="AE6" s="28"/>
      <c r="AF6" s="28"/>
    </row>
    <row r="7" spans="1:32" ht="16.5" customHeight="1" x14ac:dyDescent="0.25">
      <c r="A7" s="27"/>
      <c r="B7" s="760" t="s">
        <v>379</v>
      </c>
      <c r="C7" s="760"/>
      <c r="D7" s="760"/>
      <c r="E7" s="760"/>
      <c r="F7" s="760"/>
      <c r="G7" s="760"/>
      <c r="H7" s="760"/>
      <c r="I7" s="763"/>
      <c r="J7" s="26" t="s">
        <v>440</v>
      </c>
      <c r="K7" s="26" t="str">
        <f>IF('Final Statement'!M57=0,"",'Final Statement'!M57)</f>
        <v/>
      </c>
      <c r="L7" s="41"/>
      <c r="M7" s="41"/>
      <c r="N7" s="41"/>
      <c r="O7" s="41"/>
      <c r="P7" s="41"/>
      <c r="Q7" s="41"/>
      <c r="R7" s="41"/>
      <c r="S7" s="41"/>
      <c r="T7" s="41"/>
      <c r="U7" s="41"/>
      <c r="V7" s="41"/>
      <c r="W7" s="41"/>
      <c r="X7" s="41"/>
      <c r="Y7" s="41"/>
      <c r="Z7" s="29"/>
      <c r="AA7" s="29"/>
      <c r="AB7" s="29"/>
      <c r="AC7" s="29"/>
      <c r="AD7" s="29"/>
      <c r="AE7" s="28"/>
      <c r="AF7" s="28"/>
    </row>
    <row r="8" spans="1:32" ht="16.5" customHeight="1" x14ac:dyDescent="0.25">
      <c r="A8" s="27"/>
      <c r="B8" s="760" t="s">
        <v>378</v>
      </c>
      <c r="C8" s="760"/>
      <c r="D8" s="760"/>
      <c r="E8" s="760"/>
      <c r="F8" s="760"/>
      <c r="G8" s="760"/>
      <c r="H8" s="760"/>
      <c r="I8" s="760"/>
      <c r="J8" s="27" t="s">
        <v>440</v>
      </c>
      <c r="K8" s="27" t="str">
        <f>IF('Final Statement'!M58=0,"",'Final Statement'!M58)</f>
        <v/>
      </c>
      <c r="L8" s="41"/>
      <c r="M8" s="41"/>
      <c r="N8" s="41"/>
      <c r="O8" s="41"/>
      <c r="P8" s="41"/>
      <c r="Q8" s="41"/>
      <c r="R8" s="41"/>
      <c r="S8" s="41"/>
      <c r="T8" s="41"/>
      <c r="U8" s="41"/>
      <c r="V8" s="41"/>
      <c r="W8" s="41"/>
      <c r="X8" s="41"/>
      <c r="Y8" s="41"/>
      <c r="Z8" s="29"/>
      <c r="AA8" s="29"/>
      <c r="AB8" s="29"/>
      <c r="AC8" s="29"/>
      <c r="AD8" s="29"/>
      <c r="AE8" s="28"/>
      <c r="AF8" s="28"/>
    </row>
    <row r="9" spans="1:32" ht="16.5" customHeight="1" x14ac:dyDescent="0.25">
      <c r="A9" s="27"/>
      <c r="B9" s="760" t="s">
        <v>377</v>
      </c>
      <c r="C9" s="760"/>
      <c r="D9" s="760"/>
      <c r="E9" s="760"/>
      <c r="F9" s="760"/>
      <c r="G9" s="760"/>
      <c r="H9" s="760"/>
      <c r="I9" s="760"/>
      <c r="J9" s="27" t="s">
        <v>440</v>
      </c>
      <c r="K9" s="27" t="str">
        <f>IF('Final Statement'!M59=0,"",'Final Statement'!M59)</f>
        <v/>
      </c>
      <c r="L9" s="41"/>
      <c r="M9" s="41"/>
      <c r="N9" s="41"/>
      <c r="O9" s="41"/>
      <c r="P9" s="41"/>
      <c r="Q9" s="41"/>
      <c r="R9" s="41"/>
      <c r="S9" s="41"/>
      <c r="T9" s="41"/>
      <c r="U9" s="41"/>
      <c r="V9" s="41"/>
      <c r="W9" s="41"/>
      <c r="X9" s="41"/>
      <c r="Y9" s="41"/>
      <c r="Z9" s="29"/>
      <c r="AA9" s="29"/>
      <c r="AB9" s="29"/>
      <c r="AC9" s="29"/>
      <c r="AD9" s="29"/>
      <c r="AE9" s="28"/>
      <c r="AF9" s="28"/>
    </row>
    <row r="10" spans="1:32" ht="16.5" customHeight="1" x14ac:dyDescent="0.25">
      <c r="A10" s="27"/>
      <c r="B10" s="760" t="s">
        <v>376</v>
      </c>
      <c r="C10" s="760"/>
      <c r="D10" s="760"/>
      <c r="E10" s="760"/>
      <c r="F10" s="760"/>
      <c r="G10" s="760"/>
      <c r="H10" s="760"/>
      <c r="I10" s="760"/>
      <c r="J10" s="27" t="s">
        <v>440</v>
      </c>
      <c r="K10" s="27" t="str">
        <f>IF('Final Statement'!M60=0,"",'Final Statement'!M60)</f>
        <v/>
      </c>
      <c r="L10" s="41"/>
      <c r="M10" s="41"/>
      <c r="N10" s="41"/>
      <c r="O10" s="41"/>
      <c r="P10" s="41"/>
      <c r="Q10" s="41"/>
      <c r="R10" s="41"/>
      <c r="S10" s="41"/>
      <c r="T10" s="41"/>
      <c r="U10" s="41"/>
      <c r="V10" s="41"/>
      <c r="W10" s="41"/>
      <c r="X10" s="41"/>
      <c r="Y10" s="41"/>
      <c r="Z10" s="29"/>
      <c r="AA10" s="29"/>
      <c r="AB10" s="29"/>
      <c r="AC10" s="29"/>
      <c r="AD10" s="29"/>
      <c r="AE10" s="28"/>
      <c r="AF10" s="28"/>
    </row>
    <row r="11" spans="1:32" ht="16.5" customHeight="1" x14ac:dyDescent="0.25">
      <c r="A11" s="27"/>
      <c r="B11" s="760" t="s">
        <v>375</v>
      </c>
      <c r="C11" s="760"/>
      <c r="D11" s="760"/>
      <c r="E11" s="760"/>
      <c r="F11" s="760"/>
      <c r="G11" s="760"/>
      <c r="H11" s="760"/>
      <c r="I11" s="760"/>
      <c r="J11" s="27" t="s">
        <v>440</v>
      </c>
      <c r="K11" s="27" t="str">
        <f>IF('Final Statement'!M61=0,"",'Final Statement'!M61)</f>
        <v/>
      </c>
      <c r="L11" s="41"/>
      <c r="M11" s="41"/>
      <c r="N11" s="41"/>
      <c r="O11" s="41"/>
      <c r="P11" s="41"/>
      <c r="Q11" s="41"/>
      <c r="R11" s="41"/>
      <c r="S11" s="41"/>
      <c r="T11" s="41"/>
      <c r="U11" s="41"/>
      <c r="V11" s="41"/>
      <c r="W11" s="41"/>
      <c r="X11" s="41"/>
      <c r="Y11" s="41"/>
      <c r="Z11" s="29"/>
      <c r="AA11" s="29"/>
      <c r="AB11" s="29"/>
      <c r="AC11" s="29"/>
      <c r="AD11" s="29"/>
      <c r="AE11" s="28"/>
      <c r="AF11" s="28"/>
    </row>
    <row r="12" spans="1:32" ht="16.5" customHeight="1" x14ac:dyDescent="0.25">
      <c r="A12" s="27"/>
      <c r="B12" s="760" t="s">
        <v>374</v>
      </c>
      <c r="C12" s="760"/>
      <c r="D12" s="760"/>
      <c r="E12" s="760"/>
      <c r="F12" s="760"/>
      <c r="G12" s="760"/>
      <c r="H12" s="760"/>
      <c r="I12" s="760"/>
      <c r="J12" s="27" t="s">
        <v>440</v>
      </c>
      <c r="K12" s="27" t="str">
        <f>IF('Final Statement'!M62=0,"",'Final Statement'!M62)</f>
        <v/>
      </c>
      <c r="L12" s="41"/>
      <c r="M12" s="41"/>
      <c r="N12" s="41"/>
      <c r="O12" s="41"/>
      <c r="P12" s="41"/>
      <c r="Q12" s="41"/>
      <c r="R12" s="41"/>
      <c r="S12" s="41"/>
      <c r="T12" s="41"/>
      <c r="U12" s="41"/>
      <c r="V12" s="41"/>
      <c r="W12" s="41"/>
      <c r="X12" s="41"/>
      <c r="Y12" s="41"/>
      <c r="Z12" s="29"/>
      <c r="AA12" s="29"/>
      <c r="AB12" s="29"/>
      <c r="AC12" s="29"/>
      <c r="AD12" s="29"/>
      <c r="AE12" s="28"/>
      <c r="AF12" s="28"/>
    </row>
    <row r="13" spans="1:32" ht="16.5" customHeight="1" x14ac:dyDescent="0.25">
      <c r="A13" s="27"/>
      <c r="B13" s="760" t="s">
        <v>368</v>
      </c>
      <c r="C13" s="760"/>
      <c r="D13" s="760"/>
      <c r="E13" s="760"/>
      <c r="F13" s="760"/>
      <c r="G13" s="760"/>
      <c r="H13" s="760"/>
      <c r="I13" s="760"/>
      <c r="J13" s="27" t="s">
        <v>440</v>
      </c>
      <c r="K13" s="27" t="str">
        <f>IF('Final Statement'!M63=0,"",'Final Statement'!M63)</f>
        <v/>
      </c>
      <c r="L13" s="41"/>
      <c r="M13" s="41"/>
      <c r="N13" s="41"/>
      <c r="O13" s="41"/>
      <c r="P13" s="41"/>
      <c r="Q13" s="41"/>
      <c r="R13" s="41"/>
      <c r="S13" s="41"/>
      <c r="T13" s="41"/>
      <c r="U13" s="41"/>
      <c r="V13" s="41"/>
      <c r="W13" s="41"/>
      <c r="X13" s="41"/>
      <c r="Y13" s="41"/>
      <c r="Z13" s="29"/>
      <c r="AA13" s="29"/>
      <c r="AB13" s="29"/>
      <c r="AC13" s="29"/>
      <c r="AD13" s="29"/>
      <c r="AE13" s="28"/>
      <c r="AF13" s="28"/>
    </row>
    <row r="14" spans="1:32" ht="16.5" customHeight="1" x14ac:dyDescent="0.25">
      <c r="A14" s="27"/>
      <c r="B14" s="760" t="s">
        <v>369</v>
      </c>
      <c r="C14" s="760"/>
      <c r="D14" s="760"/>
      <c r="E14" s="760"/>
      <c r="F14" s="760"/>
      <c r="G14" s="760"/>
      <c r="H14" s="760"/>
      <c r="I14" s="760"/>
      <c r="J14" s="27" t="s">
        <v>440</v>
      </c>
      <c r="K14" s="27" t="str">
        <f>IF('Final Statement'!M64=0,"",'Final Statement'!M64)</f>
        <v/>
      </c>
      <c r="L14" s="41"/>
      <c r="M14" s="41"/>
      <c r="N14" s="41"/>
      <c r="O14" s="41"/>
      <c r="P14" s="41"/>
      <c r="Q14" s="41"/>
      <c r="R14" s="41"/>
      <c r="S14" s="41"/>
      <c r="T14" s="41"/>
      <c r="U14" s="41"/>
      <c r="V14" s="41"/>
      <c r="W14" s="41"/>
      <c r="X14" s="41"/>
      <c r="Y14" s="41"/>
      <c r="Z14" s="29"/>
      <c r="AA14" s="29"/>
      <c r="AB14" s="29"/>
      <c r="AC14" s="29"/>
      <c r="AD14" s="29"/>
      <c r="AE14" s="28"/>
      <c r="AF14" s="28"/>
    </row>
    <row r="15" spans="1:32" ht="16.5" customHeight="1" x14ac:dyDescent="0.25">
      <c r="A15" s="27"/>
      <c r="B15" s="760" t="s">
        <v>370</v>
      </c>
      <c r="C15" s="760"/>
      <c r="D15" s="760"/>
      <c r="E15" s="760"/>
      <c r="F15" s="760"/>
      <c r="G15" s="760"/>
      <c r="H15" s="760"/>
      <c r="I15" s="760"/>
      <c r="J15" s="27" t="s">
        <v>440</v>
      </c>
      <c r="K15" s="27" t="str">
        <f>IF('Final Statement'!M65=0,"",'Final Statement'!M65)</f>
        <v/>
      </c>
      <c r="L15" s="41"/>
      <c r="M15" s="41"/>
      <c r="N15" s="41"/>
      <c r="O15" s="41"/>
      <c r="P15" s="41"/>
      <c r="Q15" s="41"/>
      <c r="R15" s="41"/>
      <c r="S15" s="41"/>
      <c r="T15" s="41"/>
      <c r="U15" s="41"/>
      <c r="V15" s="41"/>
      <c r="W15" s="41"/>
      <c r="X15" s="41"/>
      <c r="Y15" s="41"/>
      <c r="Z15" s="29"/>
      <c r="AA15" s="29"/>
      <c r="AB15" s="29"/>
      <c r="AC15" s="29"/>
      <c r="AD15" s="29"/>
      <c r="AE15" s="28"/>
      <c r="AF15" s="28"/>
    </row>
    <row r="16" spans="1:32" ht="16.5" customHeight="1" x14ac:dyDescent="0.25">
      <c r="A16" s="27"/>
      <c r="B16" s="760" t="s">
        <v>371</v>
      </c>
      <c r="C16" s="760"/>
      <c r="D16" s="760"/>
      <c r="E16" s="760"/>
      <c r="F16" s="760"/>
      <c r="G16" s="760"/>
      <c r="H16" s="760"/>
      <c r="I16" s="760"/>
      <c r="J16" s="27" t="s">
        <v>440</v>
      </c>
      <c r="K16" s="27" t="str">
        <f>IF('Final Statement'!M66=0,"",'Final Statement'!M66)</f>
        <v/>
      </c>
      <c r="L16" s="41"/>
      <c r="M16" s="41"/>
      <c r="N16" s="41"/>
      <c r="O16" s="41"/>
      <c r="P16" s="41"/>
      <c r="Q16" s="41"/>
      <c r="R16" s="41"/>
      <c r="S16" s="41"/>
      <c r="T16" s="41"/>
      <c r="U16" s="41"/>
      <c r="V16" s="41"/>
      <c r="W16" s="41"/>
      <c r="X16" s="41"/>
      <c r="Y16" s="41"/>
      <c r="Z16" s="29"/>
      <c r="AA16" s="29"/>
      <c r="AB16" s="29"/>
      <c r="AC16" s="29"/>
      <c r="AD16" s="29"/>
      <c r="AE16" s="28"/>
      <c r="AF16" s="28"/>
    </row>
    <row r="17" spans="1:32" ht="16.5" customHeight="1" x14ac:dyDescent="0.25">
      <c r="A17" s="27"/>
      <c r="B17" s="760" t="s">
        <v>372</v>
      </c>
      <c r="C17" s="760"/>
      <c r="D17" s="760"/>
      <c r="E17" s="760"/>
      <c r="F17" s="760"/>
      <c r="G17" s="760"/>
      <c r="H17" s="760"/>
      <c r="I17" s="760"/>
      <c r="J17" s="27" t="s">
        <v>440</v>
      </c>
      <c r="K17" s="27" t="str">
        <f>IF('Final Statement'!M67=0,"",'Final Statement'!M67)</f>
        <v/>
      </c>
      <c r="L17" s="41"/>
      <c r="M17" s="41"/>
      <c r="N17" s="41"/>
      <c r="O17" s="41"/>
      <c r="P17" s="41"/>
      <c r="Q17" s="41"/>
      <c r="R17" s="41"/>
      <c r="S17" s="41"/>
      <c r="T17" s="41"/>
      <c r="U17" s="41"/>
      <c r="V17" s="41"/>
      <c r="W17" s="41"/>
      <c r="X17" s="41"/>
      <c r="Y17" s="41"/>
      <c r="Z17" s="29"/>
      <c r="AA17" s="29"/>
      <c r="AB17" s="29"/>
      <c r="AC17" s="29"/>
      <c r="AD17" s="29"/>
      <c r="AE17" s="28"/>
      <c r="AF17" s="28"/>
    </row>
    <row r="18" spans="1:32" ht="16.5" customHeight="1" x14ac:dyDescent="0.25">
      <c r="A18" s="27"/>
      <c r="B18" s="760" t="s">
        <v>373</v>
      </c>
      <c r="C18" s="760"/>
      <c r="D18" s="760"/>
      <c r="E18" s="760"/>
      <c r="F18" s="760"/>
      <c r="G18" s="760"/>
      <c r="H18" s="760"/>
      <c r="I18" s="760"/>
      <c r="J18" s="27" t="s">
        <v>440</v>
      </c>
      <c r="K18" s="27" t="str">
        <f>IF('Final Statement'!M68=0,"",'Final Statement'!M68)</f>
        <v/>
      </c>
      <c r="L18" s="41"/>
      <c r="M18" s="41"/>
      <c r="N18" s="41"/>
      <c r="O18" s="41"/>
      <c r="P18" s="41"/>
      <c r="Q18" s="41"/>
      <c r="R18" s="41"/>
      <c r="S18" s="41"/>
      <c r="T18" s="41"/>
      <c r="U18" s="41"/>
      <c r="V18" s="41"/>
      <c r="W18" s="41"/>
      <c r="X18" s="41"/>
      <c r="Y18" s="41"/>
      <c r="Z18" s="29"/>
      <c r="AA18" s="29"/>
      <c r="AB18" s="29"/>
      <c r="AC18" s="29"/>
      <c r="AD18" s="29"/>
      <c r="AE18" s="28"/>
      <c r="AF18" s="28"/>
    </row>
    <row r="19" spans="1:32" x14ac:dyDescent="0.25">
      <c r="A19" s="35" t="s">
        <v>103</v>
      </c>
      <c r="B19" s="760" t="s">
        <v>8</v>
      </c>
      <c r="C19" s="760"/>
      <c r="D19" s="760"/>
      <c r="E19" s="760"/>
      <c r="F19" s="760"/>
      <c r="G19" s="760"/>
      <c r="H19" s="760"/>
      <c r="I19" s="760"/>
      <c r="J19" s="27" t="s">
        <v>440</v>
      </c>
      <c r="K19" s="27" t="str">
        <f>IF('Final Statement'!M6=0,"",'Final Statement'!M6)</f>
        <v/>
      </c>
      <c r="L19" s="41"/>
      <c r="M19" s="41"/>
      <c r="N19" s="41"/>
      <c r="O19" s="41"/>
      <c r="P19" s="41"/>
      <c r="Q19" s="41"/>
      <c r="R19" s="41"/>
      <c r="S19" s="41"/>
      <c r="T19" s="41"/>
      <c r="U19" s="41"/>
      <c r="V19" s="41"/>
      <c r="W19" s="41"/>
      <c r="X19" s="41"/>
      <c r="Y19" s="41"/>
      <c r="Z19" s="29"/>
      <c r="AA19" s="29"/>
      <c r="AB19" s="29"/>
      <c r="AC19" s="29"/>
      <c r="AD19" s="29"/>
      <c r="AE19" s="28"/>
      <c r="AF19" s="28"/>
    </row>
    <row r="20" spans="1:32" x14ac:dyDescent="0.25">
      <c r="A20" s="35" t="s">
        <v>380</v>
      </c>
      <c r="B20" s="760" t="s">
        <v>381</v>
      </c>
      <c r="C20" s="760"/>
      <c r="D20" s="760"/>
      <c r="E20" s="760"/>
      <c r="F20" s="760"/>
      <c r="G20" s="760"/>
      <c r="H20" s="760"/>
      <c r="I20" s="760"/>
      <c r="J20" s="27" t="s">
        <v>440</v>
      </c>
      <c r="K20" s="27" t="str">
        <f>IF('Final Statement'!M7=0,"",'Final Statement'!M7)</f>
        <v/>
      </c>
      <c r="L20" s="41"/>
      <c r="M20" s="41"/>
      <c r="N20" s="41"/>
      <c r="O20" s="41"/>
      <c r="P20" s="41"/>
      <c r="Q20" s="41"/>
      <c r="R20" s="41"/>
      <c r="S20" s="41"/>
      <c r="T20" s="41"/>
      <c r="U20" s="41"/>
      <c r="V20" s="41"/>
      <c r="W20" s="41"/>
      <c r="X20" s="41"/>
      <c r="Y20" s="41"/>
      <c r="Z20" s="29"/>
      <c r="AA20" s="29"/>
      <c r="AB20" s="29"/>
      <c r="AC20" s="29"/>
      <c r="AD20" s="29"/>
      <c r="AE20" s="28"/>
      <c r="AF20" s="28"/>
    </row>
    <row r="21" spans="1:32" x14ac:dyDescent="0.25">
      <c r="A21" s="35" t="s">
        <v>150</v>
      </c>
      <c r="B21" s="760" t="s">
        <v>382</v>
      </c>
      <c r="C21" s="760"/>
      <c r="D21" s="760"/>
      <c r="E21" s="760"/>
      <c r="F21" s="760"/>
      <c r="G21" s="760"/>
      <c r="H21" s="760"/>
      <c r="I21" s="760"/>
      <c r="J21" s="27" t="s">
        <v>440</v>
      </c>
      <c r="K21" s="27" t="str">
        <f>IF('Final Statement'!M70+'Final Statement'!M71+'Final Statement'!M72=0,"",'Final Statement'!M70+'Final Statement'!M71+'Final Statement'!M72)</f>
        <v/>
      </c>
      <c r="L21" s="41"/>
      <c r="M21" s="41"/>
      <c r="N21" s="41"/>
      <c r="O21" s="41"/>
      <c r="P21" s="41"/>
      <c r="Q21" s="41"/>
      <c r="R21" s="41"/>
      <c r="S21" s="41"/>
      <c r="T21" s="41"/>
      <c r="U21" s="41"/>
      <c r="V21" s="41"/>
      <c r="W21" s="41"/>
      <c r="X21" s="41"/>
      <c r="Y21" s="41"/>
      <c r="Z21" s="29"/>
      <c r="AA21" s="29"/>
      <c r="AB21" s="29"/>
      <c r="AC21" s="29"/>
      <c r="AD21" s="29"/>
      <c r="AE21" s="28"/>
      <c r="AF21" s="28"/>
    </row>
    <row r="22" spans="1:32" x14ac:dyDescent="0.25">
      <c r="A22" s="35" t="s">
        <v>111</v>
      </c>
      <c r="B22" s="760" t="s">
        <v>441</v>
      </c>
      <c r="C22" s="760"/>
      <c r="D22" s="760"/>
      <c r="E22" s="760"/>
      <c r="F22" s="760"/>
      <c r="G22" s="760"/>
      <c r="H22" s="760"/>
      <c r="I22" s="760"/>
      <c r="J22" s="27" t="s">
        <v>440</v>
      </c>
      <c r="K22" s="27" t="str">
        <f>IF('Final Statement'!M8=0,"",'Final Statement'!M8)</f>
        <v/>
      </c>
      <c r="L22" s="41"/>
      <c r="M22" s="41"/>
      <c r="N22" s="41"/>
      <c r="O22" s="41"/>
      <c r="P22" s="41"/>
      <c r="Q22" s="41"/>
      <c r="R22" s="41"/>
      <c r="S22" s="41"/>
      <c r="T22" s="41"/>
      <c r="U22" s="41"/>
      <c r="V22" s="41"/>
      <c r="W22" s="41"/>
      <c r="X22" s="41"/>
      <c r="Y22" s="41"/>
      <c r="Z22" s="29"/>
      <c r="AA22" s="29"/>
      <c r="AB22" s="29"/>
      <c r="AC22" s="29"/>
      <c r="AD22" s="29"/>
      <c r="AE22" s="28"/>
      <c r="AF22" s="28"/>
    </row>
    <row r="23" spans="1:32" x14ac:dyDescent="0.25">
      <c r="A23" s="35" t="s">
        <v>113</v>
      </c>
      <c r="B23" s="760" t="s">
        <v>442</v>
      </c>
      <c r="C23" s="760"/>
      <c r="D23" s="760"/>
      <c r="E23" s="760"/>
      <c r="F23" s="760"/>
      <c r="G23" s="760"/>
      <c r="H23" s="760"/>
      <c r="I23" s="760"/>
      <c r="J23" s="27" t="s">
        <v>440</v>
      </c>
      <c r="K23" s="27">
        <f>'Final Statement'!M9</f>
        <v>0</v>
      </c>
      <c r="L23" s="41"/>
      <c r="M23" s="41"/>
      <c r="N23" s="41"/>
      <c r="O23" s="41"/>
      <c r="P23" s="41"/>
      <c r="Q23" s="41"/>
      <c r="R23" s="41"/>
      <c r="S23" s="41"/>
      <c r="T23" s="41"/>
      <c r="U23" s="41"/>
      <c r="V23" s="41"/>
      <c r="W23" s="41"/>
      <c r="X23" s="41"/>
      <c r="Y23" s="41"/>
      <c r="Z23" s="29"/>
      <c r="AA23" s="29"/>
      <c r="AB23" s="29"/>
      <c r="AC23" s="29"/>
      <c r="AD23" s="29"/>
      <c r="AE23" s="28"/>
      <c r="AF23" s="28"/>
    </row>
    <row r="24" spans="1:32" x14ac:dyDescent="0.25">
      <c r="A24" s="36">
        <v>2</v>
      </c>
      <c r="B24" s="759" t="s">
        <v>383</v>
      </c>
      <c r="C24" s="759"/>
      <c r="D24" s="759"/>
      <c r="E24" s="759"/>
      <c r="F24" s="759"/>
      <c r="G24" s="759"/>
      <c r="H24" s="759"/>
      <c r="I24" s="759"/>
      <c r="J24" s="27" t="s">
        <v>440</v>
      </c>
      <c r="K24" s="27"/>
      <c r="L24" s="41"/>
      <c r="M24" s="41"/>
      <c r="N24" s="41"/>
      <c r="O24" s="41"/>
      <c r="P24" s="41"/>
      <c r="Q24" s="41"/>
      <c r="R24" s="41"/>
      <c r="S24" s="41"/>
      <c r="T24" s="41"/>
      <c r="U24" s="41"/>
      <c r="V24" s="41"/>
      <c r="W24" s="41"/>
      <c r="X24" s="41"/>
      <c r="Y24" s="41"/>
      <c r="Z24" s="29"/>
      <c r="AA24" s="29"/>
      <c r="AB24" s="29"/>
      <c r="AC24" s="29"/>
      <c r="AD24" s="29"/>
      <c r="AE24" s="28"/>
      <c r="AF24" s="28"/>
    </row>
    <row r="25" spans="1:32" x14ac:dyDescent="0.25">
      <c r="A25" s="35" t="s">
        <v>121</v>
      </c>
      <c r="B25" s="760" t="s">
        <v>384</v>
      </c>
      <c r="C25" s="760"/>
      <c r="D25" s="760"/>
      <c r="E25" s="760"/>
      <c r="F25" s="760"/>
      <c r="G25" s="760"/>
      <c r="H25" s="760"/>
      <c r="I25" s="760"/>
      <c r="J25" s="27" t="s">
        <v>440</v>
      </c>
      <c r="K25" s="27"/>
      <c r="L25" s="41"/>
      <c r="M25" s="41"/>
      <c r="N25" s="41"/>
      <c r="O25" s="41"/>
      <c r="P25" s="41"/>
      <c r="Q25" s="41"/>
      <c r="R25" s="41"/>
      <c r="S25" s="41"/>
      <c r="T25" s="41"/>
      <c r="U25" s="41"/>
      <c r="V25" s="41"/>
      <c r="W25" s="41"/>
      <c r="X25" s="41"/>
      <c r="Y25" s="41"/>
      <c r="Z25" s="29"/>
      <c r="AA25" s="29"/>
      <c r="AB25" s="29"/>
      <c r="AC25" s="29"/>
      <c r="AD25" s="29"/>
      <c r="AE25" s="28"/>
      <c r="AF25" s="28"/>
    </row>
    <row r="26" spans="1:32" x14ac:dyDescent="0.25">
      <c r="A26" s="35" t="s">
        <v>385</v>
      </c>
      <c r="B26" s="760" t="s">
        <v>386</v>
      </c>
      <c r="C26" s="760"/>
      <c r="D26" s="760"/>
      <c r="E26" s="760"/>
      <c r="F26" s="760"/>
      <c r="G26" s="760"/>
      <c r="H26" s="760"/>
      <c r="I26" s="760"/>
      <c r="J26" s="27" t="s">
        <v>440</v>
      </c>
      <c r="K26" s="27"/>
      <c r="L26" s="41"/>
      <c r="M26" s="41"/>
      <c r="N26" s="41"/>
      <c r="O26" s="41"/>
      <c r="P26" s="41"/>
      <c r="Q26" s="41"/>
      <c r="R26" s="41"/>
      <c r="S26" s="41"/>
      <c r="T26" s="41"/>
      <c r="U26" s="41"/>
      <c r="V26" s="41"/>
      <c r="W26" s="41"/>
      <c r="X26" s="41"/>
      <c r="Y26" s="41"/>
      <c r="Z26" s="29"/>
      <c r="AA26" s="29"/>
      <c r="AB26" s="29"/>
      <c r="AC26" s="29"/>
      <c r="AD26" s="29"/>
      <c r="AE26" s="28"/>
      <c r="AF26" s="28"/>
    </row>
    <row r="27" spans="1:32" x14ac:dyDescent="0.25">
      <c r="A27" s="35" t="s">
        <v>387</v>
      </c>
      <c r="B27" s="760" t="s">
        <v>388</v>
      </c>
      <c r="C27" s="760"/>
      <c r="D27" s="760"/>
      <c r="E27" s="760"/>
      <c r="F27" s="760"/>
      <c r="G27" s="760"/>
      <c r="H27" s="760"/>
      <c r="I27" s="760"/>
      <c r="J27" s="27" t="s">
        <v>440</v>
      </c>
      <c r="K27" s="27"/>
      <c r="L27" s="41"/>
      <c r="M27" s="41"/>
      <c r="N27" s="41"/>
      <c r="O27" s="41"/>
      <c r="P27" s="41"/>
      <c r="Q27" s="41"/>
      <c r="R27" s="41"/>
      <c r="S27" s="41"/>
      <c r="T27" s="41"/>
      <c r="U27" s="41"/>
      <c r="V27" s="41"/>
      <c r="W27" s="41"/>
      <c r="X27" s="41"/>
      <c r="Y27" s="41"/>
      <c r="Z27" s="29"/>
      <c r="AA27" s="29"/>
      <c r="AB27" s="29"/>
      <c r="AC27" s="29"/>
      <c r="AD27" s="29"/>
      <c r="AE27" s="28"/>
      <c r="AF27" s="28"/>
    </row>
    <row r="28" spans="1:32" x14ac:dyDescent="0.25">
      <c r="A28" s="27"/>
      <c r="B28" s="760" t="s">
        <v>389</v>
      </c>
      <c r="C28" s="760"/>
      <c r="D28" s="760"/>
      <c r="E28" s="760"/>
      <c r="F28" s="760"/>
      <c r="G28" s="760"/>
      <c r="H28" s="760"/>
      <c r="I28" s="760"/>
      <c r="J28" s="27" t="s">
        <v>440</v>
      </c>
      <c r="K28" s="27" t="str">
        <f>IF('Final Statement'!M10=0,"",'Final Statement'!M10)</f>
        <v/>
      </c>
      <c r="L28" s="41"/>
      <c r="M28" s="41"/>
      <c r="N28" s="41"/>
      <c r="O28" s="41"/>
      <c r="P28" s="41"/>
      <c r="Q28" s="41"/>
      <c r="R28" s="41"/>
      <c r="S28" s="41"/>
      <c r="T28" s="41"/>
      <c r="U28" s="41"/>
      <c r="V28" s="41"/>
      <c r="W28" s="41"/>
      <c r="X28" s="41"/>
      <c r="Y28" s="41"/>
      <c r="Z28" s="29"/>
      <c r="AA28" s="29"/>
      <c r="AB28" s="29"/>
      <c r="AC28" s="29"/>
      <c r="AD28" s="29"/>
      <c r="AE28" s="28"/>
      <c r="AF28" s="28"/>
    </row>
    <row r="29" spans="1:32" x14ac:dyDescent="0.25">
      <c r="A29" s="36">
        <v>3</v>
      </c>
      <c r="B29" s="760" t="s">
        <v>22</v>
      </c>
      <c r="C29" s="760"/>
      <c r="D29" s="760"/>
      <c r="E29" s="760"/>
      <c r="F29" s="760"/>
      <c r="G29" s="760"/>
      <c r="H29" s="760"/>
      <c r="I29" s="760"/>
      <c r="J29" s="27" t="s">
        <v>440</v>
      </c>
      <c r="K29" s="27">
        <f>'Final Statement'!M12</f>
        <v>0</v>
      </c>
      <c r="L29" s="41"/>
      <c r="M29" s="41"/>
      <c r="N29" s="41"/>
      <c r="O29" s="41"/>
      <c r="P29" s="41"/>
      <c r="Q29" s="41"/>
      <c r="R29" s="41"/>
      <c r="S29" s="41"/>
      <c r="T29" s="41"/>
      <c r="U29" s="41"/>
      <c r="V29" s="41"/>
      <c r="W29" s="41"/>
      <c r="X29" s="41"/>
      <c r="Y29" s="41"/>
      <c r="Z29" s="29"/>
      <c r="AA29" s="29"/>
      <c r="AB29" s="29"/>
      <c r="AC29" s="29"/>
      <c r="AD29" s="29"/>
      <c r="AE29" s="28"/>
      <c r="AF29" s="28"/>
    </row>
    <row r="30" spans="1:32" x14ac:dyDescent="0.25">
      <c r="A30" s="36">
        <v>4</v>
      </c>
      <c r="B30" s="760" t="s">
        <v>390</v>
      </c>
      <c r="C30" s="760"/>
      <c r="D30" s="760"/>
      <c r="E30" s="760"/>
      <c r="F30" s="760"/>
      <c r="G30" s="760"/>
      <c r="H30" s="760"/>
      <c r="I30" s="760"/>
      <c r="J30" s="27" t="s">
        <v>440</v>
      </c>
      <c r="K30" s="27"/>
      <c r="L30" s="41"/>
      <c r="M30" s="41"/>
      <c r="N30" s="41"/>
      <c r="O30" s="41"/>
      <c r="P30" s="41"/>
      <c r="Q30" s="41"/>
      <c r="R30" s="41"/>
      <c r="S30" s="41"/>
      <c r="T30" s="41"/>
      <c r="U30" s="41"/>
      <c r="V30" s="41"/>
      <c r="W30" s="41"/>
      <c r="X30" s="41"/>
      <c r="Y30" s="41"/>
      <c r="Z30" s="29"/>
      <c r="AA30" s="29"/>
      <c r="AB30" s="29"/>
      <c r="AC30" s="29"/>
      <c r="AD30" s="29"/>
      <c r="AE30" s="28"/>
      <c r="AF30" s="28"/>
    </row>
    <row r="31" spans="1:32" x14ac:dyDescent="0.25">
      <c r="A31" s="36"/>
      <c r="B31" s="760" t="s">
        <v>391</v>
      </c>
      <c r="C31" s="760"/>
      <c r="D31" s="760"/>
      <c r="E31" s="760"/>
      <c r="F31" s="760"/>
      <c r="G31" s="760"/>
      <c r="H31" s="760"/>
      <c r="I31" s="760"/>
      <c r="J31" s="27" t="s">
        <v>440</v>
      </c>
      <c r="K31" s="27" t="str">
        <f>IF('Final Statement'!M13=0,"",'Final Statement'!M13)</f>
        <v/>
      </c>
      <c r="L31" s="41"/>
      <c r="M31" s="41"/>
      <c r="N31" s="41"/>
      <c r="O31" s="41"/>
      <c r="P31" s="41"/>
      <c r="Q31" s="41"/>
      <c r="R31" s="41"/>
      <c r="S31" s="41"/>
      <c r="T31" s="41"/>
      <c r="U31" s="41"/>
      <c r="V31" s="41"/>
      <c r="W31" s="41"/>
      <c r="X31" s="41"/>
      <c r="Y31" s="41"/>
      <c r="Z31" s="29"/>
      <c r="AA31" s="29"/>
      <c r="AB31" s="29"/>
      <c r="AC31" s="29"/>
      <c r="AD31" s="29"/>
      <c r="AE31" s="28"/>
      <c r="AF31" s="28"/>
    </row>
    <row r="32" spans="1:32" x14ac:dyDescent="0.25">
      <c r="A32" s="36">
        <v>5</v>
      </c>
      <c r="B32" s="760" t="s">
        <v>392</v>
      </c>
      <c r="C32" s="760"/>
      <c r="D32" s="760"/>
      <c r="E32" s="760"/>
      <c r="F32" s="760"/>
      <c r="G32" s="760"/>
      <c r="H32" s="760"/>
      <c r="I32" s="760"/>
      <c r="J32" s="27" t="s">
        <v>440</v>
      </c>
      <c r="K32" s="27">
        <f>'Final Statement'!M14</f>
        <v>0</v>
      </c>
      <c r="L32" s="41"/>
      <c r="M32" s="41"/>
      <c r="N32" s="41"/>
      <c r="O32" s="41"/>
      <c r="P32" s="41"/>
      <c r="Q32" s="41"/>
      <c r="R32" s="41"/>
      <c r="S32" s="41"/>
      <c r="T32" s="41"/>
      <c r="U32" s="41"/>
      <c r="V32" s="41"/>
      <c r="W32" s="41"/>
      <c r="X32" s="41"/>
      <c r="Y32" s="41"/>
      <c r="Z32" s="29"/>
      <c r="AA32" s="29"/>
      <c r="AB32" s="29"/>
      <c r="AC32" s="29"/>
      <c r="AD32" s="29"/>
      <c r="AE32" s="28"/>
      <c r="AF32" s="28"/>
    </row>
    <row r="33" spans="1:32" x14ac:dyDescent="0.25">
      <c r="A33" s="36">
        <v>6</v>
      </c>
      <c r="B33" s="760" t="s">
        <v>393</v>
      </c>
      <c r="C33" s="760"/>
      <c r="D33" s="760"/>
      <c r="E33" s="760"/>
      <c r="F33" s="760"/>
      <c r="G33" s="760"/>
      <c r="H33" s="760"/>
      <c r="I33" s="760"/>
      <c r="J33" s="27" t="s">
        <v>440</v>
      </c>
      <c r="K33" s="27" t="str">
        <f>IF('Final Statement'!M15=0,"",'Final Statement'!M15)</f>
        <v/>
      </c>
      <c r="L33" s="41"/>
      <c r="M33" s="41"/>
      <c r="N33" s="41"/>
      <c r="O33" s="41"/>
      <c r="P33" s="41"/>
      <c r="Q33" s="41"/>
      <c r="R33" s="41"/>
      <c r="S33" s="41"/>
      <c r="T33" s="41"/>
      <c r="U33" s="41"/>
      <c r="V33" s="41"/>
      <c r="W33" s="41"/>
      <c r="X33" s="41"/>
      <c r="Y33" s="41"/>
      <c r="Z33" s="29"/>
      <c r="AA33" s="29"/>
      <c r="AB33" s="29"/>
      <c r="AC33" s="29"/>
      <c r="AD33" s="29"/>
      <c r="AE33" s="28"/>
      <c r="AF33" s="28"/>
    </row>
    <row r="34" spans="1:32" x14ac:dyDescent="0.25">
      <c r="A34" s="36">
        <v>7</v>
      </c>
      <c r="B34" s="760" t="s">
        <v>394</v>
      </c>
      <c r="C34" s="760"/>
      <c r="D34" s="760"/>
      <c r="E34" s="760"/>
      <c r="F34" s="760"/>
      <c r="G34" s="760"/>
      <c r="H34" s="760"/>
      <c r="I34" s="760"/>
      <c r="J34" s="27" t="s">
        <v>440</v>
      </c>
      <c r="K34" s="27" t="str">
        <f>IF('Final Statement'!M16=0,"",'Final Statement'!M16)</f>
        <v/>
      </c>
      <c r="L34" s="41"/>
      <c r="M34" s="41"/>
      <c r="N34" s="41"/>
      <c r="O34" s="41"/>
      <c r="P34" s="41"/>
      <c r="Q34" s="41"/>
      <c r="R34" s="41"/>
      <c r="S34" s="41"/>
      <c r="T34" s="41"/>
      <c r="U34" s="41"/>
      <c r="V34" s="41"/>
      <c r="W34" s="41"/>
      <c r="X34" s="41"/>
      <c r="Y34" s="41"/>
      <c r="Z34" s="29"/>
      <c r="AA34" s="29"/>
      <c r="AB34" s="29"/>
      <c r="AC34" s="29"/>
      <c r="AD34" s="29"/>
      <c r="AE34" s="28"/>
      <c r="AF34" s="28"/>
    </row>
    <row r="35" spans="1:32" x14ac:dyDescent="0.25">
      <c r="A35" s="36">
        <v>8</v>
      </c>
      <c r="B35" s="760" t="s">
        <v>395</v>
      </c>
      <c r="C35" s="760"/>
      <c r="D35" s="760"/>
      <c r="E35" s="760"/>
      <c r="F35" s="760"/>
      <c r="G35" s="760"/>
      <c r="H35" s="760"/>
      <c r="I35" s="760"/>
      <c r="J35" s="27" t="s">
        <v>440</v>
      </c>
      <c r="K35" s="37">
        <f>'Final Statement'!M17</f>
        <v>0</v>
      </c>
      <c r="L35" s="41"/>
      <c r="M35" s="41"/>
      <c r="N35" s="41"/>
      <c r="O35" s="41"/>
      <c r="P35" s="41"/>
      <c r="Q35" s="41"/>
      <c r="R35" s="41"/>
      <c r="S35" s="41"/>
      <c r="T35" s="41"/>
      <c r="U35" s="41"/>
      <c r="V35" s="41"/>
      <c r="W35" s="41"/>
      <c r="X35" s="41"/>
      <c r="Y35" s="41"/>
      <c r="Z35" s="29"/>
      <c r="AA35" s="29"/>
      <c r="AB35" s="29"/>
      <c r="AC35" s="29"/>
      <c r="AD35" s="29"/>
      <c r="AE35" s="28"/>
      <c r="AF35" s="28"/>
    </row>
    <row r="36" spans="1:32" x14ac:dyDescent="0.25">
      <c r="A36" s="36">
        <v>9</v>
      </c>
      <c r="B36" s="760" t="s">
        <v>396</v>
      </c>
      <c r="C36" s="760"/>
      <c r="D36" s="760"/>
      <c r="E36" s="760"/>
      <c r="F36" s="760"/>
      <c r="G36" s="760"/>
      <c r="H36" s="760"/>
      <c r="I36" s="760"/>
      <c r="J36" s="27"/>
      <c r="K36" s="27"/>
      <c r="L36" s="41"/>
      <c r="M36" s="41"/>
      <c r="N36" s="41"/>
      <c r="O36" s="41"/>
      <c r="P36" s="41"/>
      <c r="Q36" s="41"/>
      <c r="R36" s="41"/>
      <c r="S36" s="41"/>
      <c r="T36" s="41"/>
      <c r="U36" s="41"/>
      <c r="V36" s="41"/>
      <c r="W36" s="41"/>
      <c r="X36" s="41"/>
      <c r="Y36" s="41"/>
      <c r="Z36" s="29"/>
      <c r="AA36" s="29"/>
      <c r="AB36" s="29"/>
      <c r="AC36" s="29"/>
      <c r="AD36" s="29"/>
      <c r="AE36" s="28"/>
      <c r="AF36" s="28"/>
    </row>
    <row r="37" spans="1:32" x14ac:dyDescent="0.25">
      <c r="A37" s="35" t="s">
        <v>100</v>
      </c>
      <c r="B37" s="760" t="s">
        <v>403</v>
      </c>
      <c r="C37" s="760"/>
      <c r="D37" s="760"/>
      <c r="E37" s="760"/>
      <c r="F37" s="760"/>
      <c r="G37" s="760"/>
      <c r="H37" s="760"/>
      <c r="I37" s="760"/>
      <c r="J37" s="27" t="s">
        <v>440</v>
      </c>
      <c r="K37" s="27" t="str">
        <f>IF('Final Statement'!M33=0,"",'Final Statement'!M33)</f>
        <v/>
      </c>
      <c r="L37" s="41"/>
      <c r="M37" s="41"/>
      <c r="N37" s="41"/>
      <c r="O37" s="41"/>
      <c r="P37" s="41"/>
      <c r="Q37" s="41"/>
      <c r="R37" s="41"/>
      <c r="S37" s="41"/>
      <c r="T37" s="41"/>
      <c r="U37" s="41"/>
      <c r="V37" s="41"/>
      <c r="W37" s="41"/>
      <c r="X37" s="41"/>
      <c r="Y37" s="41"/>
      <c r="Z37" s="29"/>
      <c r="AA37" s="29"/>
      <c r="AB37" s="29"/>
      <c r="AC37" s="29"/>
      <c r="AD37" s="29"/>
      <c r="AE37" s="28"/>
      <c r="AF37" s="28"/>
    </row>
    <row r="38" spans="1:32" x14ac:dyDescent="0.25">
      <c r="A38" s="35"/>
      <c r="B38" s="759" t="s">
        <v>404</v>
      </c>
      <c r="C38" s="759"/>
      <c r="D38" s="759"/>
      <c r="E38" s="759"/>
      <c r="F38" s="759"/>
      <c r="G38" s="759"/>
      <c r="H38" s="759"/>
      <c r="I38" s="759"/>
      <c r="J38" s="27"/>
      <c r="K38" s="27"/>
      <c r="L38" s="41"/>
      <c r="M38" s="41"/>
      <c r="N38" s="41"/>
      <c r="O38" s="41"/>
      <c r="P38" s="41"/>
      <c r="Q38" s="41"/>
      <c r="R38" s="41"/>
      <c r="S38" s="41"/>
      <c r="T38" s="41"/>
      <c r="U38" s="41"/>
      <c r="V38" s="41"/>
      <c r="W38" s="41"/>
      <c r="X38" s="41"/>
      <c r="Y38" s="41"/>
      <c r="Z38" s="29"/>
      <c r="AA38" s="29"/>
      <c r="AB38" s="29"/>
      <c r="AC38" s="29"/>
      <c r="AD38" s="29"/>
      <c r="AE38" s="28"/>
      <c r="AF38" s="28"/>
    </row>
    <row r="39" spans="1:32" x14ac:dyDescent="0.25">
      <c r="A39" s="35"/>
      <c r="B39" s="760" t="s">
        <v>405</v>
      </c>
      <c r="C39" s="760"/>
      <c r="D39" s="760"/>
      <c r="E39" s="760"/>
      <c r="F39" s="760"/>
      <c r="G39" s="760"/>
      <c r="H39" s="760"/>
      <c r="I39" s="760"/>
      <c r="J39" s="27"/>
      <c r="K39" s="27"/>
      <c r="L39" s="41"/>
      <c r="M39" s="41"/>
      <c r="N39" s="41"/>
      <c r="O39" s="41"/>
      <c r="P39" s="41"/>
      <c r="Q39" s="41"/>
      <c r="R39" s="41"/>
      <c r="S39" s="41"/>
      <c r="T39" s="41"/>
      <c r="U39" s="41"/>
      <c r="V39" s="41"/>
      <c r="W39" s="41"/>
      <c r="X39" s="41"/>
      <c r="Y39" s="41"/>
      <c r="Z39" s="29"/>
      <c r="AA39" s="29"/>
      <c r="AB39" s="29"/>
      <c r="AC39" s="29"/>
      <c r="AD39" s="29"/>
      <c r="AE39" s="28"/>
      <c r="AF39" s="28"/>
    </row>
    <row r="40" spans="1:32" x14ac:dyDescent="0.25">
      <c r="A40" s="35" t="s">
        <v>103</v>
      </c>
      <c r="B40" s="752" t="s">
        <v>397</v>
      </c>
      <c r="C40" s="752"/>
      <c r="D40" s="752"/>
      <c r="E40" s="752"/>
      <c r="F40" s="752"/>
      <c r="G40" s="752"/>
      <c r="H40" s="752"/>
      <c r="I40" s="752"/>
      <c r="J40" s="27" t="s">
        <v>440</v>
      </c>
      <c r="K40" s="27" t="str">
        <f>IF('Final Statement'!M34=0,"",'Final Statement'!M34)</f>
        <v/>
      </c>
      <c r="L40" s="41"/>
      <c r="M40" s="41"/>
      <c r="N40" s="41"/>
      <c r="O40" s="41"/>
      <c r="P40" s="41"/>
      <c r="Q40" s="41"/>
      <c r="R40" s="41"/>
      <c r="S40" s="41"/>
      <c r="T40" s="41"/>
      <c r="U40" s="41"/>
      <c r="V40" s="41"/>
      <c r="W40" s="41"/>
      <c r="X40" s="41"/>
      <c r="Y40" s="41"/>
      <c r="Z40" s="29"/>
      <c r="AA40" s="29"/>
      <c r="AB40" s="29"/>
      <c r="AC40" s="29"/>
      <c r="AD40" s="29"/>
      <c r="AE40" s="28"/>
      <c r="AF40" s="28"/>
    </row>
    <row r="41" spans="1:32" x14ac:dyDescent="0.25">
      <c r="A41" s="35"/>
      <c r="B41" s="760" t="s">
        <v>398</v>
      </c>
      <c r="C41" s="760"/>
      <c r="D41" s="760"/>
      <c r="E41" s="760"/>
      <c r="F41" s="760"/>
      <c r="G41" s="760"/>
      <c r="H41" s="760"/>
      <c r="I41" s="760"/>
      <c r="J41" s="27"/>
      <c r="K41" s="27"/>
      <c r="L41" s="41"/>
      <c r="M41" s="41"/>
      <c r="N41" s="41"/>
      <c r="O41" s="41"/>
      <c r="P41" s="41"/>
      <c r="Q41" s="41"/>
      <c r="R41" s="41"/>
      <c r="S41" s="41"/>
      <c r="T41" s="41"/>
      <c r="U41" s="41"/>
      <c r="V41" s="41"/>
      <c r="W41" s="41"/>
      <c r="X41" s="41"/>
      <c r="Y41" s="41"/>
      <c r="Z41" s="29"/>
      <c r="AA41" s="29"/>
      <c r="AB41" s="29"/>
      <c r="AC41" s="29"/>
      <c r="AD41" s="29"/>
      <c r="AE41" s="28"/>
      <c r="AF41" s="28"/>
    </row>
    <row r="42" spans="1:32" x14ac:dyDescent="0.25">
      <c r="A42" s="35" t="s">
        <v>107</v>
      </c>
      <c r="B42" s="760" t="s">
        <v>399</v>
      </c>
      <c r="C42" s="760"/>
      <c r="D42" s="760"/>
      <c r="E42" s="760"/>
      <c r="F42" s="760"/>
      <c r="G42" s="760"/>
      <c r="H42" s="760"/>
      <c r="I42" s="760"/>
      <c r="J42" s="27" t="s">
        <v>440</v>
      </c>
      <c r="K42" s="27" t="str">
        <f>IF('Final Statement'!M35=0,"",'Final Statement'!M35)</f>
        <v/>
      </c>
      <c r="L42" s="41"/>
      <c r="M42" s="41"/>
      <c r="N42" s="41"/>
      <c r="O42" s="41"/>
      <c r="P42" s="41"/>
      <c r="Q42" s="41"/>
      <c r="R42" s="41"/>
      <c r="S42" s="41"/>
      <c r="T42" s="41"/>
      <c r="U42" s="41"/>
      <c r="V42" s="41"/>
      <c r="W42" s="41"/>
      <c r="X42" s="41"/>
      <c r="Y42" s="41"/>
      <c r="Z42" s="29"/>
      <c r="AA42" s="29"/>
      <c r="AB42" s="29"/>
      <c r="AC42" s="29"/>
      <c r="AD42" s="29"/>
      <c r="AE42" s="28"/>
      <c r="AF42" s="28"/>
    </row>
    <row r="43" spans="1:32" x14ac:dyDescent="0.25">
      <c r="A43" s="35"/>
      <c r="B43" s="760" t="s">
        <v>400</v>
      </c>
      <c r="C43" s="760"/>
      <c r="D43" s="760"/>
      <c r="E43" s="760"/>
      <c r="F43" s="760"/>
      <c r="G43" s="760"/>
      <c r="H43" s="760"/>
      <c r="I43" s="760"/>
      <c r="J43" s="27"/>
      <c r="K43" s="27"/>
      <c r="L43" s="41"/>
      <c r="M43" s="41"/>
      <c r="N43" s="41"/>
      <c r="O43" s="41"/>
      <c r="P43" s="41"/>
      <c r="Q43" s="41"/>
      <c r="R43" s="41"/>
      <c r="S43" s="41"/>
      <c r="T43" s="41"/>
      <c r="U43" s="41"/>
      <c r="V43" s="41"/>
      <c r="W43" s="41"/>
      <c r="X43" s="41"/>
      <c r="Y43" s="41"/>
      <c r="Z43" s="29"/>
      <c r="AA43" s="29"/>
      <c r="AB43" s="29"/>
      <c r="AC43" s="29"/>
      <c r="AD43" s="29"/>
      <c r="AE43" s="28"/>
      <c r="AF43" s="28"/>
    </row>
    <row r="44" spans="1:32" x14ac:dyDescent="0.25">
      <c r="A44" s="35" t="s">
        <v>150</v>
      </c>
      <c r="B44" s="760" t="s">
        <v>401</v>
      </c>
      <c r="C44" s="760"/>
      <c r="D44" s="760"/>
      <c r="E44" s="760"/>
      <c r="F44" s="760"/>
      <c r="G44" s="760"/>
      <c r="H44" s="760"/>
      <c r="I44" s="760"/>
      <c r="J44" s="27" t="s">
        <v>440</v>
      </c>
      <c r="K44" s="27" t="str">
        <f>IF('Final Statement'!M36=0,"",'Final Statement'!M36)</f>
        <v/>
      </c>
      <c r="L44" s="41"/>
      <c r="M44" s="41"/>
      <c r="N44" s="41"/>
      <c r="O44" s="41"/>
      <c r="P44" s="41"/>
      <c r="Q44" s="41"/>
      <c r="R44" s="41"/>
      <c r="S44" s="41"/>
      <c r="T44" s="41"/>
      <c r="U44" s="41"/>
      <c r="V44" s="41"/>
      <c r="W44" s="41"/>
      <c r="X44" s="41"/>
      <c r="Y44" s="41"/>
      <c r="Z44" s="29"/>
      <c r="AA44" s="29"/>
      <c r="AB44" s="29"/>
      <c r="AC44" s="29"/>
      <c r="AD44" s="29"/>
      <c r="AE44" s="28"/>
      <c r="AF44" s="28"/>
    </row>
    <row r="45" spans="1:32" x14ac:dyDescent="0.25">
      <c r="A45" s="35"/>
      <c r="B45" s="760" t="s">
        <v>402</v>
      </c>
      <c r="C45" s="760"/>
      <c r="D45" s="760"/>
      <c r="E45" s="760"/>
      <c r="F45" s="760"/>
      <c r="G45" s="760"/>
      <c r="H45" s="760"/>
      <c r="I45" s="760"/>
      <c r="J45" s="27"/>
      <c r="K45" s="27"/>
      <c r="L45" s="41"/>
      <c r="M45" s="41"/>
      <c r="N45" s="41"/>
      <c r="O45" s="41"/>
      <c r="P45" s="41"/>
      <c r="Q45" s="41"/>
      <c r="R45" s="41"/>
      <c r="S45" s="41"/>
      <c r="T45" s="41"/>
      <c r="U45" s="41"/>
      <c r="V45" s="41"/>
      <c r="W45" s="41"/>
      <c r="X45" s="41"/>
      <c r="Y45" s="41"/>
      <c r="Z45" s="29"/>
      <c r="AA45" s="29"/>
      <c r="AB45" s="29"/>
      <c r="AC45" s="29"/>
      <c r="AD45" s="29"/>
      <c r="AE45" s="28"/>
      <c r="AF45" s="28"/>
    </row>
    <row r="46" spans="1:32" x14ac:dyDescent="0.25">
      <c r="A46" s="35" t="s">
        <v>111</v>
      </c>
      <c r="B46" s="760" t="s">
        <v>406</v>
      </c>
      <c r="C46" s="760"/>
      <c r="D46" s="760"/>
      <c r="E46" s="760"/>
      <c r="F46" s="760"/>
      <c r="G46" s="760"/>
      <c r="H46" s="760"/>
      <c r="I46" s="760"/>
      <c r="J46" s="27" t="s">
        <v>440</v>
      </c>
      <c r="K46" s="27" t="str">
        <f>IF('Final Statement'!M31=0,"",'Final Statement'!M31)</f>
        <v/>
      </c>
      <c r="L46" s="41"/>
      <c r="M46" s="41"/>
      <c r="N46" s="41"/>
      <c r="O46" s="41"/>
      <c r="P46" s="41"/>
      <c r="Q46" s="41"/>
      <c r="R46" s="41"/>
      <c r="S46" s="41"/>
      <c r="T46" s="41"/>
      <c r="U46" s="41"/>
      <c r="V46" s="41"/>
      <c r="W46" s="41"/>
      <c r="X46" s="41"/>
      <c r="Y46" s="41"/>
      <c r="Z46" s="29"/>
      <c r="AA46" s="29"/>
      <c r="AB46" s="29"/>
      <c r="AC46" s="29"/>
      <c r="AD46" s="29"/>
      <c r="AE46" s="28"/>
      <c r="AF46" s="28"/>
    </row>
    <row r="47" spans="1:32" x14ac:dyDescent="0.25">
      <c r="A47" s="35" t="s">
        <v>113</v>
      </c>
      <c r="B47" s="760" t="s">
        <v>407</v>
      </c>
      <c r="C47" s="760"/>
      <c r="D47" s="760"/>
      <c r="E47" s="760"/>
      <c r="F47" s="760"/>
      <c r="G47" s="760"/>
      <c r="H47" s="760"/>
      <c r="I47" s="760"/>
      <c r="J47" s="27" t="s">
        <v>440</v>
      </c>
      <c r="K47" s="27" t="str">
        <f>IF('Final Statement'!M38=0,"",'Final Statement'!M38)</f>
        <v/>
      </c>
      <c r="L47" s="41"/>
      <c r="M47" s="41"/>
      <c r="N47" s="41"/>
      <c r="O47" s="41"/>
      <c r="P47" s="41"/>
      <c r="Q47" s="41"/>
      <c r="R47" s="41"/>
      <c r="S47" s="41"/>
      <c r="T47" s="41"/>
      <c r="U47" s="41"/>
      <c r="V47" s="41"/>
      <c r="W47" s="41"/>
      <c r="X47" s="41"/>
      <c r="Y47" s="41"/>
      <c r="Z47" s="29"/>
      <c r="AA47" s="29"/>
      <c r="AB47" s="29"/>
      <c r="AC47" s="29"/>
      <c r="AD47" s="29"/>
      <c r="AE47" s="28"/>
      <c r="AF47" s="28"/>
    </row>
    <row r="48" spans="1:32" x14ac:dyDescent="0.25">
      <c r="A48" s="35" t="s">
        <v>118</v>
      </c>
      <c r="B48" s="752" t="str">
        <f>IF('Final Statement'!B37="","",'Final Statement'!B37)</f>
        <v/>
      </c>
      <c r="C48" s="752"/>
      <c r="D48" s="752"/>
      <c r="E48" s="752"/>
      <c r="F48" s="752"/>
      <c r="G48" s="752"/>
      <c r="H48" s="752"/>
      <c r="I48" s="752"/>
      <c r="J48" s="27" t="s">
        <v>440</v>
      </c>
      <c r="K48" s="27" t="str">
        <f>IF('Final Statement'!M37=0,"",'Final Statement'!M37)</f>
        <v/>
      </c>
      <c r="L48" s="41"/>
      <c r="M48" s="41"/>
      <c r="N48" s="41"/>
      <c r="O48" s="41"/>
      <c r="P48" s="41"/>
      <c r="Q48" s="41"/>
      <c r="R48" s="41"/>
      <c r="S48" s="41"/>
      <c r="T48" s="41"/>
      <c r="U48" s="41"/>
      <c r="V48" s="41"/>
      <c r="W48" s="41"/>
      <c r="X48" s="41"/>
      <c r="Y48" s="41"/>
      <c r="Z48" s="29"/>
      <c r="AA48" s="29"/>
      <c r="AB48" s="29"/>
      <c r="AC48" s="29"/>
      <c r="AD48" s="29"/>
      <c r="AE48" s="28"/>
      <c r="AF48" s="28"/>
    </row>
    <row r="49" spans="1:32" x14ac:dyDescent="0.25">
      <c r="A49" s="36">
        <v>10</v>
      </c>
      <c r="B49" s="752" t="s">
        <v>408</v>
      </c>
      <c r="C49" s="752"/>
      <c r="D49" s="752"/>
      <c r="E49" s="752"/>
      <c r="F49" s="752"/>
      <c r="G49" s="752"/>
      <c r="H49" s="752"/>
      <c r="I49" s="752"/>
      <c r="J49" s="27"/>
      <c r="K49" s="27"/>
      <c r="L49" s="41"/>
      <c r="M49" s="41"/>
      <c r="N49" s="41"/>
      <c r="O49" s="41"/>
      <c r="P49" s="41"/>
      <c r="Q49" s="41"/>
      <c r="R49" s="41"/>
      <c r="S49" s="41"/>
      <c r="T49" s="41"/>
      <c r="U49" s="41"/>
      <c r="V49" s="41"/>
      <c r="W49" s="41"/>
      <c r="X49" s="41"/>
      <c r="Y49" s="41"/>
      <c r="Z49" s="29"/>
      <c r="AA49" s="29"/>
      <c r="AB49" s="29"/>
      <c r="AC49" s="29"/>
      <c r="AD49" s="29"/>
      <c r="AE49" s="28"/>
      <c r="AF49" s="28"/>
    </row>
    <row r="50" spans="1:32" x14ac:dyDescent="0.25">
      <c r="A50" s="35" t="s">
        <v>100</v>
      </c>
      <c r="B50" s="752" t="s">
        <v>444</v>
      </c>
      <c r="C50" s="752"/>
      <c r="D50" s="752"/>
      <c r="E50" s="752"/>
      <c r="F50" s="752"/>
      <c r="G50" s="752"/>
      <c r="H50" s="752"/>
      <c r="I50" s="752"/>
      <c r="J50" s="27" t="s">
        <v>440</v>
      </c>
      <c r="K50" s="27" t="str">
        <f>IF('Final Statement'!M24=0,"",'Final Statement'!M24)</f>
        <v/>
      </c>
      <c r="L50" s="41"/>
      <c r="M50" s="41"/>
      <c r="N50" s="41"/>
      <c r="O50" s="41"/>
      <c r="P50" s="41"/>
      <c r="Q50" s="41"/>
      <c r="R50" s="41"/>
      <c r="S50" s="41"/>
      <c r="T50" s="41"/>
      <c r="U50" s="41"/>
      <c r="V50" s="41"/>
      <c r="W50" s="41"/>
      <c r="X50" s="41"/>
      <c r="Y50" s="41"/>
      <c r="Z50" s="29"/>
      <c r="AA50" s="29"/>
      <c r="AB50" s="29"/>
      <c r="AC50" s="29"/>
      <c r="AD50" s="29"/>
      <c r="AE50" s="28"/>
      <c r="AF50" s="28"/>
    </row>
    <row r="51" spans="1:32" x14ac:dyDescent="0.25">
      <c r="A51" s="35" t="s">
        <v>103</v>
      </c>
      <c r="B51" s="752" t="s">
        <v>409</v>
      </c>
      <c r="C51" s="752"/>
      <c r="D51" s="752"/>
      <c r="E51" s="752"/>
      <c r="F51" s="752"/>
      <c r="G51" s="752"/>
      <c r="H51" s="752"/>
      <c r="I51" s="752"/>
      <c r="J51" s="27" t="s">
        <v>440</v>
      </c>
      <c r="K51" s="27"/>
      <c r="L51" s="41"/>
      <c r="M51" s="41"/>
      <c r="N51" s="41"/>
      <c r="O51" s="41"/>
      <c r="P51" s="41"/>
      <c r="Q51" s="41"/>
      <c r="R51" s="41"/>
      <c r="S51" s="41"/>
      <c r="T51" s="41"/>
      <c r="U51" s="41"/>
      <c r="V51" s="41"/>
      <c r="W51" s="41"/>
      <c r="X51" s="41"/>
      <c r="Y51" s="41"/>
      <c r="Z51" s="29"/>
      <c r="AA51" s="29"/>
      <c r="AB51" s="29"/>
      <c r="AC51" s="29"/>
      <c r="AD51" s="29"/>
      <c r="AE51" s="28"/>
      <c r="AF51" s="28"/>
    </row>
    <row r="52" spans="1:32" x14ac:dyDescent="0.25">
      <c r="A52" s="35" t="s">
        <v>107</v>
      </c>
      <c r="B52" s="752" t="s">
        <v>410</v>
      </c>
      <c r="C52" s="752"/>
      <c r="D52" s="752"/>
      <c r="E52" s="752"/>
      <c r="F52" s="752"/>
      <c r="G52" s="752"/>
      <c r="H52" s="752"/>
      <c r="I52" s="752"/>
      <c r="J52" s="27" t="s">
        <v>440</v>
      </c>
      <c r="K52" s="27" t="str">
        <f>IF('Final Statement'!M19=0,"",'Final Statement'!M19)</f>
        <v/>
      </c>
      <c r="L52" s="41"/>
      <c r="M52" s="41"/>
      <c r="N52" s="41"/>
      <c r="O52" s="41"/>
      <c r="P52" s="41"/>
      <c r="Q52" s="41"/>
      <c r="R52" s="41"/>
      <c r="S52" s="41"/>
      <c r="T52" s="41"/>
      <c r="U52" s="41"/>
      <c r="V52" s="41"/>
      <c r="W52" s="41"/>
      <c r="X52" s="41"/>
      <c r="Y52" s="41"/>
      <c r="Z52" s="29"/>
      <c r="AA52" s="29"/>
      <c r="AB52" s="29"/>
      <c r="AC52" s="29"/>
      <c r="AD52" s="29"/>
      <c r="AE52" s="28"/>
      <c r="AF52" s="28"/>
    </row>
    <row r="53" spans="1:32" x14ac:dyDescent="0.25">
      <c r="A53" s="35" t="s">
        <v>150</v>
      </c>
      <c r="B53" s="752" t="s">
        <v>445</v>
      </c>
      <c r="C53" s="752"/>
      <c r="D53" s="752"/>
      <c r="E53" s="752"/>
      <c r="F53" s="752"/>
      <c r="G53" s="752"/>
      <c r="H53" s="752"/>
      <c r="I53" s="752"/>
      <c r="J53" s="27" t="s">
        <v>440</v>
      </c>
      <c r="K53" s="27" t="str">
        <f>IF('Final Statement'!M20+'Final Statement'!M21=0,"",'Final Statement'!M20+'Final Statement'!M21)</f>
        <v/>
      </c>
      <c r="L53" s="41"/>
      <c r="M53" s="41"/>
      <c r="N53" s="41"/>
      <c r="O53" s="41"/>
      <c r="P53" s="41"/>
      <c r="Q53" s="41"/>
      <c r="R53" s="41"/>
      <c r="S53" s="41"/>
      <c r="T53" s="41"/>
      <c r="U53" s="41"/>
      <c r="V53" s="41"/>
      <c r="W53" s="41"/>
      <c r="X53" s="41"/>
      <c r="Y53" s="41"/>
      <c r="Z53" s="29"/>
      <c r="AA53" s="29"/>
      <c r="AB53" s="29"/>
      <c r="AC53" s="29"/>
      <c r="AD53" s="29"/>
      <c r="AE53" s="28"/>
      <c r="AF53" s="28"/>
    </row>
    <row r="54" spans="1:32" x14ac:dyDescent="0.25">
      <c r="A54" s="35" t="s">
        <v>111</v>
      </c>
      <c r="B54" s="752" t="str">
        <f>IF('Final Statement'!B22="","",'Final Statement'!B22)</f>
        <v/>
      </c>
      <c r="C54" s="752"/>
      <c r="D54" s="752"/>
      <c r="E54" s="752"/>
      <c r="F54" s="752"/>
      <c r="G54" s="752"/>
      <c r="H54" s="752"/>
      <c r="I54" s="752"/>
      <c r="J54" s="27" t="s">
        <v>440</v>
      </c>
      <c r="K54" s="27" t="str">
        <f>IF('Final Statement'!M22=0,"",'Final Statement'!M22)</f>
        <v/>
      </c>
      <c r="L54" s="41"/>
      <c r="M54" s="41"/>
      <c r="N54" s="41"/>
      <c r="O54" s="41"/>
      <c r="P54" s="41"/>
      <c r="Q54" s="41"/>
      <c r="R54" s="41"/>
      <c r="S54" s="41"/>
      <c r="T54" s="41"/>
      <c r="U54" s="41"/>
      <c r="V54" s="41"/>
      <c r="W54" s="41"/>
      <c r="X54" s="41"/>
      <c r="Y54" s="41"/>
      <c r="Z54" s="29"/>
      <c r="AA54" s="29"/>
      <c r="AB54" s="29"/>
      <c r="AC54" s="29"/>
      <c r="AD54" s="29"/>
      <c r="AE54" s="28"/>
      <c r="AF54" s="28"/>
    </row>
    <row r="55" spans="1:32" x14ac:dyDescent="0.25">
      <c r="A55" s="35" t="s">
        <v>113</v>
      </c>
      <c r="B55" s="752" t="str">
        <f>IF('Final Statement'!B23="","",'Final Statement'!B23)</f>
        <v/>
      </c>
      <c r="C55" s="752"/>
      <c r="D55" s="752"/>
      <c r="E55" s="752"/>
      <c r="F55" s="752"/>
      <c r="G55" s="752"/>
      <c r="H55" s="752"/>
      <c r="I55" s="752"/>
      <c r="J55" s="27" t="s">
        <v>440</v>
      </c>
      <c r="K55" s="27" t="str">
        <f>IF('Final Statement'!M23=0,"",'Final Statement'!M23)</f>
        <v/>
      </c>
      <c r="L55" s="41"/>
      <c r="M55" s="41"/>
      <c r="N55" s="41"/>
      <c r="O55" s="41"/>
      <c r="P55" s="41"/>
      <c r="Q55" s="41"/>
      <c r="R55" s="41"/>
      <c r="S55" s="41"/>
      <c r="T55" s="41"/>
      <c r="U55" s="41"/>
      <c r="V55" s="41"/>
      <c r="W55" s="41"/>
      <c r="X55" s="41"/>
      <c r="Y55" s="41"/>
      <c r="Z55" s="29"/>
      <c r="AA55" s="29"/>
      <c r="AB55" s="29"/>
      <c r="AC55" s="29"/>
      <c r="AD55" s="29"/>
      <c r="AE55" s="28"/>
      <c r="AF55" s="28"/>
    </row>
    <row r="56" spans="1:32" x14ac:dyDescent="0.25">
      <c r="A56" s="35" t="s">
        <v>116</v>
      </c>
      <c r="B56" s="752" t="s">
        <v>411</v>
      </c>
      <c r="C56" s="752"/>
      <c r="D56" s="752"/>
      <c r="E56" s="752"/>
      <c r="F56" s="752"/>
      <c r="G56" s="752"/>
      <c r="H56" s="752"/>
      <c r="I56" s="752"/>
      <c r="J56" s="27" t="s">
        <v>440</v>
      </c>
      <c r="K56" s="27"/>
      <c r="L56" s="41"/>
      <c r="M56" s="41"/>
      <c r="N56" s="41"/>
      <c r="O56" s="41"/>
      <c r="P56" s="41"/>
      <c r="Q56" s="41"/>
      <c r="R56" s="41"/>
      <c r="S56" s="41"/>
      <c r="T56" s="41"/>
      <c r="U56" s="41"/>
      <c r="V56" s="41"/>
      <c r="W56" s="41"/>
      <c r="X56" s="41"/>
      <c r="Y56" s="41"/>
      <c r="Z56" s="29"/>
      <c r="AA56" s="29"/>
      <c r="AB56" s="29"/>
      <c r="AC56" s="29"/>
      <c r="AD56" s="29"/>
      <c r="AE56" s="28"/>
      <c r="AF56" s="28"/>
    </row>
    <row r="57" spans="1:32" x14ac:dyDescent="0.25">
      <c r="A57" s="35" t="s">
        <v>118</v>
      </c>
      <c r="B57" s="752" t="s">
        <v>412</v>
      </c>
      <c r="C57" s="752"/>
      <c r="D57" s="752"/>
      <c r="E57" s="752"/>
      <c r="F57" s="752"/>
      <c r="G57" s="752"/>
      <c r="H57" s="752"/>
      <c r="I57" s="752"/>
      <c r="J57" s="27" t="s">
        <v>440</v>
      </c>
      <c r="K57" s="27"/>
      <c r="L57" s="41"/>
      <c r="M57" s="41"/>
      <c r="N57" s="41"/>
      <c r="O57" s="41"/>
      <c r="P57" s="41"/>
      <c r="Q57" s="41"/>
      <c r="R57" s="41"/>
      <c r="S57" s="41"/>
      <c r="T57" s="41"/>
      <c r="U57" s="41"/>
      <c r="V57" s="41"/>
      <c r="W57" s="41"/>
      <c r="X57" s="41"/>
      <c r="Y57" s="41"/>
      <c r="Z57" s="29"/>
      <c r="AA57" s="29"/>
      <c r="AB57" s="29"/>
      <c r="AC57" s="29"/>
      <c r="AD57" s="29"/>
      <c r="AE57" s="28"/>
      <c r="AF57" s="28"/>
    </row>
    <row r="58" spans="1:32" x14ac:dyDescent="0.25">
      <c r="A58" s="35" t="s">
        <v>121</v>
      </c>
      <c r="B58" s="752" t="s">
        <v>413</v>
      </c>
      <c r="C58" s="752"/>
      <c r="D58" s="752"/>
      <c r="E58" s="752"/>
      <c r="F58" s="752"/>
      <c r="G58" s="752"/>
      <c r="H58" s="752"/>
      <c r="I58" s="752"/>
      <c r="J58" s="27" t="s">
        <v>440</v>
      </c>
      <c r="K58" s="27"/>
      <c r="L58" s="41"/>
      <c r="M58" s="41"/>
      <c r="N58" s="41"/>
      <c r="O58" s="41"/>
      <c r="P58" s="41"/>
      <c r="Q58" s="41"/>
      <c r="R58" s="41"/>
      <c r="S58" s="41"/>
      <c r="T58" s="41"/>
      <c r="U58" s="41"/>
      <c r="V58" s="41"/>
      <c r="W58" s="41"/>
      <c r="X58" s="41"/>
      <c r="Y58" s="41"/>
      <c r="Z58" s="29"/>
      <c r="AA58" s="29"/>
      <c r="AB58" s="29"/>
      <c r="AC58" s="29"/>
      <c r="AD58" s="29"/>
      <c r="AE58" s="28"/>
      <c r="AF58" s="28"/>
    </row>
    <row r="59" spans="1:32" x14ac:dyDescent="0.25">
      <c r="A59" s="35" t="s">
        <v>123</v>
      </c>
      <c r="B59" s="752" t="s">
        <v>414</v>
      </c>
      <c r="C59" s="752"/>
      <c r="D59" s="752"/>
      <c r="E59" s="752"/>
      <c r="F59" s="752"/>
      <c r="G59" s="752"/>
      <c r="H59" s="752"/>
      <c r="I59" s="752"/>
      <c r="J59" s="27" t="s">
        <v>440</v>
      </c>
      <c r="K59" s="27" t="str">
        <f>IF('Final Statement'!M25=0,"",'Final Statement'!M25)</f>
        <v/>
      </c>
      <c r="L59" s="41"/>
      <c r="M59" s="41"/>
      <c r="N59" s="41"/>
      <c r="O59" s="41"/>
      <c r="P59" s="41"/>
      <c r="Q59" s="41"/>
      <c r="R59" s="41"/>
      <c r="S59" s="41"/>
      <c r="T59" s="41"/>
      <c r="U59" s="41"/>
      <c r="V59" s="41"/>
      <c r="W59" s="41"/>
      <c r="X59" s="41"/>
      <c r="Y59" s="41"/>
      <c r="Z59" s="29"/>
      <c r="AA59" s="29"/>
      <c r="AB59" s="29"/>
      <c r="AC59" s="29"/>
      <c r="AD59" s="29"/>
      <c r="AE59" s="28"/>
      <c r="AF59" s="28"/>
    </row>
    <row r="60" spans="1:32" x14ac:dyDescent="0.25">
      <c r="A60" s="35" t="s">
        <v>125</v>
      </c>
      <c r="B60" s="752" t="s">
        <v>415</v>
      </c>
      <c r="C60" s="752"/>
      <c r="D60" s="752"/>
      <c r="E60" s="752"/>
      <c r="F60" s="752"/>
      <c r="G60" s="752"/>
      <c r="H60" s="752"/>
      <c r="I60" s="752"/>
      <c r="J60" s="27" t="s">
        <v>440</v>
      </c>
      <c r="K60" s="27" t="str">
        <f>IF('Final Statement'!M26=0,"",'Final Statement'!M26)</f>
        <v/>
      </c>
      <c r="L60" s="41"/>
      <c r="M60" s="41"/>
      <c r="N60" s="41"/>
      <c r="O60" s="41"/>
      <c r="P60" s="41"/>
      <c r="Q60" s="41"/>
      <c r="R60" s="41"/>
      <c r="S60" s="41"/>
      <c r="T60" s="41"/>
      <c r="U60" s="41"/>
      <c r="V60" s="41"/>
      <c r="W60" s="41"/>
      <c r="X60" s="41"/>
      <c r="Y60" s="41"/>
      <c r="Z60" s="29"/>
      <c r="AA60" s="29"/>
      <c r="AB60" s="29"/>
      <c r="AC60" s="29"/>
      <c r="AD60" s="29"/>
      <c r="AE60" s="28"/>
      <c r="AF60" s="28"/>
    </row>
    <row r="61" spans="1:32" x14ac:dyDescent="0.25">
      <c r="A61" s="35" t="s">
        <v>416</v>
      </c>
      <c r="B61" s="752" t="s">
        <v>417</v>
      </c>
      <c r="C61" s="752"/>
      <c r="D61" s="752"/>
      <c r="E61" s="752"/>
      <c r="F61" s="752"/>
      <c r="G61" s="752"/>
      <c r="H61" s="752"/>
      <c r="I61" s="752"/>
      <c r="J61" s="27" t="s">
        <v>440</v>
      </c>
      <c r="K61" s="27"/>
      <c r="L61" s="41"/>
      <c r="M61" s="41"/>
      <c r="N61" s="41"/>
      <c r="O61" s="41"/>
      <c r="P61" s="41"/>
      <c r="Q61" s="41"/>
      <c r="R61" s="41"/>
      <c r="S61" s="41"/>
      <c r="T61" s="41"/>
      <c r="U61" s="41"/>
      <c r="V61" s="41"/>
      <c r="W61" s="41"/>
      <c r="X61" s="41"/>
      <c r="Y61" s="41"/>
      <c r="Z61" s="29"/>
      <c r="AA61" s="29"/>
      <c r="AB61" s="29"/>
      <c r="AC61" s="29"/>
      <c r="AD61" s="29"/>
      <c r="AE61" s="28"/>
      <c r="AF61" s="28"/>
    </row>
    <row r="62" spans="1:32" x14ac:dyDescent="0.25">
      <c r="A62" s="35" t="s">
        <v>418</v>
      </c>
      <c r="B62" s="752" t="str">
        <f>IF('Final Statement'!B27="","",'Final Statement'!B27)</f>
        <v/>
      </c>
      <c r="C62" s="752"/>
      <c r="D62" s="752"/>
      <c r="E62" s="752"/>
      <c r="F62" s="752"/>
      <c r="G62" s="752"/>
      <c r="H62" s="752"/>
      <c r="I62" s="752"/>
      <c r="J62" s="27" t="s">
        <v>440</v>
      </c>
      <c r="K62" s="27" t="str">
        <f>IF('Final Statement'!M27=0,"",'Final Statement'!M27)</f>
        <v/>
      </c>
      <c r="L62" s="41"/>
      <c r="M62" s="41"/>
      <c r="N62" s="41"/>
      <c r="O62" s="41"/>
      <c r="P62" s="41"/>
      <c r="Q62" s="41"/>
      <c r="R62" s="41"/>
      <c r="S62" s="41"/>
      <c r="T62" s="41"/>
      <c r="U62" s="41"/>
      <c r="V62" s="41"/>
      <c r="W62" s="41"/>
      <c r="X62" s="41"/>
      <c r="Y62" s="41"/>
      <c r="Z62" s="29"/>
      <c r="AA62" s="29"/>
      <c r="AB62" s="29"/>
      <c r="AC62" s="29"/>
      <c r="AD62" s="29"/>
      <c r="AE62" s="28"/>
      <c r="AF62" s="28"/>
    </row>
    <row r="63" spans="1:32" x14ac:dyDescent="0.25">
      <c r="A63" s="35" t="s">
        <v>419</v>
      </c>
      <c r="B63" s="752" t="str">
        <f>IF('Final Statement'!B28="","",'Final Statement'!B28)</f>
        <v/>
      </c>
      <c r="C63" s="752"/>
      <c r="D63" s="752"/>
      <c r="E63" s="752"/>
      <c r="F63" s="752"/>
      <c r="G63" s="752"/>
      <c r="H63" s="752"/>
      <c r="I63" s="752"/>
      <c r="J63" s="27" t="s">
        <v>440</v>
      </c>
      <c r="K63" s="27" t="str">
        <f>IF('Final Statement'!M28=0,"",'Final Statement'!M28)</f>
        <v/>
      </c>
      <c r="L63" s="41"/>
      <c r="M63" s="41"/>
      <c r="N63" s="41"/>
      <c r="O63" s="41"/>
      <c r="P63" s="41"/>
      <c r="Q63" s="41"/>
      <c r="R63" s="41"/>
      <c r="S63" s="41"/>
      <c r="T63" s="41"/>
      <c r="U63" s="41"/>
      <c r="V63" s="41"/>
      <c r="W63" s="41"/>
      <c r="X63" s="41"/>
      <c r="Y63" s="41"/>
      <c r="Z63" s="29"/>
      <c r="AA63" s="29"/>
      <c r="AB63" s="29"/>
      <c r="AC63" s="29"/>
      <c r="AD63" s="29"/>
      <c r="AE63" s="28"/>
      <c r="AF63" s="28"/>
    </row>
    <row r="64" spans="1:32" x14ac:dyDescent="0.25">
      <c r="A64" s="35" t="s">
        <v>420</v>
      </c>
      <c r="B64" s="752" t="s">
        <v>421</v>
      </c>
      <c r="C64" s="752"/>
      <c r="D64" s="752"/>
      <c r="E64" s="752"/>
      <c r="F64" s="752"/>
      <c r="G64" s="752"/>
      <c r="H64" s="752"/>
      <c r="I64" s="752"/>
      <c r="J64" s="27" t="s">
        <v>440</v>
      </c>
      <c r="K64" s="27"/>
      <c r="L64" s="41"/>
      <c r="M64" s="41"/>
      <c r="N64" s="41"/>
      <c r="O64" s="41"/>
      <c r="P64" s="41"/>
      <c r="Q64" s="41"/>
      <c r="R64" s="41"/>
      <c r="S64" s="41"/>
      <c r="T64" s="41"/>
      <c r="U64" s="41"/>
      <c r="V64" s="41"/>
      <c r="W64" s="41"/>
      <c r="X64" s="41"/>
      <c r="Y64" s="41"/>
      <c r="Z64" s="29"/>
      <c r="AA64" s="29"/>
      <c r="AB64" s="29"/>
      <c r="AC64" s="29"/>
      <c r="AD64" s="29"/>
      <c r="AE64" s="28"/>
      <c r="AF64" s="28"/>
    </row>
    <row r="65" spans="1:32" x14ac:dyDescent="0.25">
      <c r="A65" s="35" t="s">
        <v>422</v>
      </c>
      <c r="B65" s="752" t="s">
        <v>423</v>
      </c>
      <c r="C65" s="752"/>
      <c r="D65" s="752"/>
      <c r="E65" s="752"/>
      <c r="F65" s="752"/>
      <c r="G65" s="752"/>
      <c r="H65" s="752"/>
      <c r="I65" s="752"/>
      <c r="J65" s="27" t="s">
        <v>440</v>
      </c>
      <c r="K65" s="27"/>
      <c r="L65" s="41"/>
      <c r="M65" s="41"/>
      <c r="N65" s="41"/>
      <c r="O65" s="41"/>
      <c r="P65" s="41"/>
      <c r="Q65" s="41"/>
      <c r="R65" s="41"/>
      <c r="S65" s="41"/>
      <c r="T65" s="41"/>
      <c r="U65" s="41"/>
      <c r="V65" s="41"/>
      <c r="W65" s="41"/>
      <c r="X65" s="41"/>
      <c r="Y65" s="41"/>
      <c r="Z65" s="29"/>
      <c r="AA65" s="29"/>
      <c r="AB65" s="29"/>
      <c r="AC65" s="29"/>
      <c r="AD65" s="29"/>
      <c r="AE65" s="28"/>
      <c r="AF65" s="28"/>
    </row>
    <row r="66" spans="1:32" x14ac:dyDescent="0.25">
      <c r="A66" s="35" t="s">
        <v>424</v>
      </c>
      <c r="B66" s="752" t="s">
        <v>446</v>
      </c>
      <c r="C66" s="752"/>
      <c r="D66" s="752"/>
      <c r="E66" s="752"/>
      <c r="F66" s="752"/>
      <c r="G66" s="752"/>
      <c r="H66" s="752"/>
      <c r="I66" s="752"/>
      <c r="J66" s="27" t="s">
        <v>440</v>
      </c>
      <c r="K66" s="27" t="str">
        <f>IF('Final Statement'!M29=0,"",'Final Statement'!M29)</f>
        <v/>
      </c>
      <c r="L66" s="41"/>
      <c r="M66" s="41"/>
      <c r="N66" s="41"/>
      <c r="O66" s="41"/>
      <c r="P66" s="41"/>
      <c r="Q66" s="41"/>
      <c r="R66" s="41"/>
      <c r="S66" s="41"/>
      <c r="T66" s="41"/>
      <c r="U66" s="41"/>
      <c r="V66" s="41"/>
      <c r="W66" s="41"/>
      <c r="X66" s="41"/>
      <c r="Y66" s="41"/>
      <c r="Z66" s="29"/>
      <c r="AA66" s="29"/>
      <c r="AB66" s="29"/>
      <c r="AC66" s="29"/>
      <c r="AD66" s="29"/>
      <c r="AE66" s="28"/>
      <c r="AF66" s="28"/>
    </row>
    <row r="67" spans="1:32" x14ac:dyDescent="0.25">
      <c r="A67" s="35"/>
      <c r="B67" s="619" t="s">
        <v>448</v>
      </c>
      <c r="C67" s="755"/>
      <c r="D67" s="755"/>
      <c r="E67" s="755"/>
      <c r="F67" s="755"/>
      <c r="G67" s="755"/>
      <c r="H67" s="755"/>
      <c r="I67" s="620"/>
      <c r="J67" s="27" t="s">
        <v>440</v>
      </c>
      <c r="K67" s="27">
        <f>'Final Statement'!M30</f>
        <v>0</v>
      </c>
      <c r="L67" s="41"/>
      <c r="M67" s="41"/>
      <c r="N67" s="41"/>
      <c r="O67" s="41"/>
      <c r="P67" s="41"/>
      <c r="Q67" s="41"/>
      <c r="R67" s="41"/>
      <c r="S67" s="41"/>
      <c r="T67" s="41"/>
      <c r="U67" s="41"/>
      <c r="V67" s="41"/>
      <c r="W67" s="41"/>
      <c r="X67" s="41"/>
      <c r="Y67" s="41"/>
      <c r="Z67" s="29"/>
      <c r="AA67" s="29"/>
      <c r="AB67" s="29"/>
      <c r="AC67" s="29"/>
      <c r="AD67" s="29"/>
      <c r="AE67" s="28"/>
      <c r="AF67" s="28"/>
    </row>
    <row r="68" spans="1:32" x14ac:dyDescent="0.25">
      <c r="A68" s="35"/>
      <c r="B68" s="619" t="s">
        <v>77</v>
      </c>
      <c r="C68" s="755"/>
      <c r="D68" s="755"/>
      <c r="E68" s="755"/>
      <c r="F68" s="755"/>
      <c r="G68" s="755"/>
      <c r="H68" s="755"/>
      <c r="I68" s="620"/>
      <c r="J68" s="27" t="s">
        <v>440</v>
      </c>
      <c r="K68" s="27">
        <f>'Final Statement'!M39</f>
        <v>0</v>
      </c>
      <c r="L68" s="41"/>
      <c r="M68" s="41"/>
      <c r="N68" s="41"/>
      <c r="O68" s="41"/>
      <c r="P68" s="41"/>
      <c r="Q68" s="41"/>
      <c r="R68" s="41"/>
      <c r="S68" s="41"/>
      <c r="T68" s="41"/>
      <c r="U68" s="41"/>
      <c r="V68" s="41"/>
      <c r="W68" s="41"/>
      <c r="X68" s="41"/>
      <c r="Y68" s="41"/>
      <c r="Z68" s="29"/>
      <c r="AA68" s="29"/>
      <c r="AB68" s="29"/>
      <c r="AC68" s="29"/>
      <c r="AD68" s="29"/>
      <c r="AE68" s="28"/>
      <c r="AF68" s="28"/>
    </row>
    <row r="69" spans="1:32" ht="16.5" customHeight="1" x14ac:dyDescent="0.25">
      <c r="A69" s="36">
        <v>12</v>
      </c>
      <c r="B69" s="752" t="s">
        <v>425</v>
      </c>
      <c r="C69" s="752"/>
      <c r="D69" s="752"/>
      <c r="E69" s="752"/>
      <c r="F69" s="752"/>
      <c r="G69" s="752"/>
      <c r="H69" s="752"/>
      <c r="I69" s="752"/>
      <c r="J69" s="27" t="s">
        <v>440</v>
      </c>
      <c r="K69" s="27">
        <f>'Final Statement'!M40</f>
        <v>0</v>
      </c>
      <c r="L69" s="41"/>
      <c r="M69" s="41"/>
      <c r="N69" s="41"/>
      <c r="O69" s="41"/>
      <c r="P69" s="41"/>
      <c r="Q69" s="41"/>
      <c r="R69" s="41"/>
      <c r="S69" s="41"/>
      <c r="T69" s="41"/>
      <c r="U69" s="41"/>
      <c r="V69" s="41"/>
      <c r="W69" s="41"/>
      <c r="X69" s="41"/>
      <c r="Y69" s="41"/>
      <c r="Z69" s="29"/>
      <c r="AA69" s="29"/>
      <c r="AB69" s="29"/>
      <c r="AC69" s="29"/>
      <c r="AD69" s="29"/>
      <c r="AE69" s="28"/>
      <c r="AF69" s="28"/>
    </row>
    <row r="70" spans="1:32" ht="16.5" customHeight="1" x14ac:dyDescent="0.25">
      <c r="A70" s="36"/>
      <c r="B70" s="752" t="s">
        <v>426</v>
      </c>
      <c r="C70" s="752"/>
      <c r="D70" s="752"/>
      <c r="E70" s="752"/>
      <c r="F70" s="752"/>
      <c r="G70" s="752"/>
      <c r="H70" s="752"/>
      <c r="I70" s="752"/>
      <c r="J70" s="27" t="s">
        <v>440</v>
      </c>
      <c r="K70" s="38">
        <f>MROUND(K69,10)</f>
        <v>0</v>
      </c>
      <c r="L70" s="41"/>
      <c r="M70" s="41"/>
      <c r="N70" s="41"/>
      <c r="O70" s="41"/>
      <c r="P70" s="41"/>
      <c r="Q70" s="41"/>
      <c r="R70" s="41"/>
      <c r="S70" s="41"/>
      <c r="T70" s="41"/>
      <c r="U70" s="41"/>
      <c r="V70" s="41"/>
      <c r="W70" s="41"/>
      <c r="X70" s="41"/>
      <c r="Y70" s="41"/>
      <c r="Z70" s="29"/>
      <c r="AA70" s="29"/>
      <c r="AB70" s="29"/>
      <c r="AC70" s="29"/>
      <c r="AD70" s="29"/>
      <c r="AE70" s="28"/>
      <c r="AF70" s="28"/>
    </row>
    <row r="71" spans="1:32" ht="16.5" customHeight="1" x14ac:dyDescent="0.25">
      <c r="A71" s="36">
        <v>13</v>
      </c>
      <c r="B71" s="752" t="s">
        <v>320</v>
      </c>
      <c r="C71" s="752"/>
      <c r="D71" s="752"/>
      <c r="E71" s="752"/>
      <c r="F71" s="752"/>
      <c r="G71" s="752"/>
      <c r="H71" s="752"/>
      <c r="I71" s="752"/>
      <c r="J71" s="27" t="s">
        <v>440</v>
      </c>
      <c r="K71" s="27">
        <f>'Final Statement'!M41</f>
        <v>0</v>
      </c>
      <c r="L71" s="41"/>
      <c r="M71" s="41"/>
      <c r="N71" s="41"/>
      <c r="O71" s="41"/>
      <c r="P71" s="41"/>
      <c r="Q71" s="41"/>
      <c r="R71" s="41"/>
      <c r="S71" s="41"/>
      <c r="T71" s="41"/>
      <c r="U71" s="41"/>
      <c r="V71" s="41"/>
      <c r="W71" s="41"/>
      <c r="X71" s="41"/>
      <c r="Y71" s="41"/>
      <c r="Z71" s="29"/>
      <c r="AA71" s="29"/>
      <c r="AB71" s="29"/>
      <c r="AC71" s="29"/>
      <c r="AD71" s="29"/>
      <c r="AE71" s="28"/>
      <c r="AF71" s="28"/>
    </row>
    <row r="72" spans="1:32" ht="16.5" customHeight="1" x14ac:dyDescent="0.25">
      <c r="A72" s="36">
        <v>14</v>
      </c>
      <c r="B72" s="752" t="s">
        <v>427</v>
      </c>
      <c r="C72" s="752"/>
      <c r="D72" s="752"/>
      <c r="E72" s="752"/>
      <c r="F72" s="752"/>
      <c r="G72" s="752"/>
      <c r="H72" s="752"/>
      <c r="I72" s="752"/>
      <c r="J72" s="27" t="s">
        <v>440</v>
      </c>
      <c r="K72" s="27">
        <f>'Final Statement'!M42</f>
        <v>0</v>
      </c>
      <c r="L72" s="41"/>
      <c r="M72" s="41"/>
      <c r="N72" s="41"/>
      <c r="O72" s="41"/>
      <c r="P72" s="41"/>
      <c r="Q72" s="41"/>
      <c r="R72" s="41"/>
      <c r="S72" s="41"/>
      <c r="T72" s="41"/>
      <c r="U72" s="41"/>
      <c r="V72" s="41"/>
      <c r="W72" s="41"/>
      <c r="X72" s="41"/>
      <c r="Y72" s="41"/>
      <c r="Z72" s="29"/>
      <c r="AA72" s="29"/>
      <c r="AB72" s="29"/>
      <c r="AC72" s="29"/>
      <c r="AD72" s="29"/>
      <c r="AE72" s="28"/>
      <c r="AF72" s="28"/>
    </row>
    <row r="73" spans="1:32" ht="16.5" customHeight="1" x14ac:dyDescent="0.25">
      <c r="A73" s="36"/>
      <c r="B73" s="754" t="s">
        <v>428</v>
      </c>
      <c r="C73" s="752"/>
      <c r="D73" s="752"/>
      <c r="E73" s="752"/>
      <c r="F73" s="752"/>
      <c r="G73" s="752"/>
      <c r="H73" s="752"/>
      <c r="I73" s="752"/>
      <c r="J73" s="27"/>
      <c r="K73" s="27"/>
      <c r="L73" s="41"/>
      <c r="M73" s="41"/>
      <c r="N73" s="41"/>
      <c r="O73" s="41"/>
      <c r="P73" s="41"/>
      <c r="Q73" s="41"/>
      <c r="R73" s="41"/>
      <c r="S73" s="41"/>
      <c r="T73" s="41"/>
      <c r="U73" s="41"/>
      <c r="V73" s="41"/>
      <c r="W73" s="41"/>
      <c r="X73" s="41"/>
      <c r="Y73" s="41"/>
      <c r="Z73" s="29"/>
      <c r="AA73" s="29"/>
      <c r="AB73" s="29"/>
      <c r="AC73" s="29"/>
      <c r="AD73" s="29"/>
      <c r="AE73" s="28"/>
      <c r="AF73" s="28"/>
    </row>
    <row r="74" spans="1:32" ht="16.5" customHeight="1" x14ac:dyDescent="0.25">
      <c r="A74" s="36">
        <v>15</v>
      </c>
      <c r="B74" s="752" t="s">
        <v>429</v>
      </c>
      <c r="C74" s="752"/>
      <c r="D74" s="752"/>
      <c r="E74" s="752"/>
      <c r="F74" s="752"/>
      <c r="G74" s="752"/>
      <c r="H74" s="752"/>
      <c r="I74" s="752"/>
      <c r="J74" s="27" t="s">
        <v>440</v>
      </c>
      <c r="K74" s="38">
        <f>'Final Statement'!M43</f>
        <v>0</v>
      </c>
      <c r="L74" s="41"/>
      <c r="M74" s="41"/>
      <c r="N74" s="41"/>
      <c r="O74" s="41"/>
      <c r="P74" s="41"/>
      <c r="Q74" s="41"/>
      <c r="R74" s="41"/>
      <c r="S74" s="41"/>
      <c r="T74" s="41"/>
      <c r="U74" s="41"/>
      <c r="V74" s="41"/>
      <c r="W74" s="41"/>
      <c r="X74" s="41"/>
      <c r="Y74" s="41"/>
      <c r="Z74" s="29"/>
      <c r="AA74" s="29"/>
      <c r="AB74" s="29"/>
      <c r="AC74" s="29"/>
      <c r="AD74" s="29"/>
      <c r="AE74" s="28"/>
      <c r="AF74" s="28"/>
    </row>
    <row r="75" spans="1:32" ht="16.5" customHeight="1" x14ac:dyDescent="0.25">
      <c r="A75" s="36">
        <v>16</v>
      </c>
      <c r="B75" s="752" t="s">
        <v>430</v>
      </c>
      <c r="C75" s="752"/>
      <c r="D75" s="752"/>
      <c r="E75" s="752"/>
      <c r="F75" s="752"/>
      <c r="G75" s="752"/>
      <c r="H75" s="752"/>
      <c r="I75" s="752"/>
      <c r="J75" s="27" t="s">
        <v>440</v>
      </c>
      <c r="K75" s="27">
        <f>'Final Statement'!M44</f>
        <v>0</v>
      </c>
      <c r="L75" s="41"/>
      <c r="M75" s="41"/>
      <c r="N75" s="41"/>
      <c r="O75" s="41"/>
      <c r="P75" s="41"/>
      <c r="Q75" s="41"/>
      <c r="R75" s="41"/>
      <c r="S75" s="41"/>
      <c r="T75" s="41"/>
      <c r="U75" s="41"/>
      <c r="V75" s="41"/>
      <c r="W75" s="41"/>
      <c r="X75" s="41"/>
      <c r="Y75" s="41"/>
      <c r="Z75" s="29"/>
      <c r="AA75" s="29"/>
      <c r="AB75" s="29"/>
      <c r="AC75" s="29"/>
      <c r="AD75" s="29"/>
      <c r="AE75" s="28"/>
      <c r="AF75" s="28"/>
    </row>
    <row r="76" spans="1:32" ht="16.5" customHeight="1" x14ac:dyDescent="0.25">
      <c r="A76" s="36">
        <v>17</v>
      </c>
      <c r="B76" s="753" t="s">
        <v>431</v>
      </c>
      <c r="C76" s="753"/>
      <c r="D76" s="753"/>
      <c r="E76" s="753"/>
      <c r="F76" s="753"/>
      <c r="G76" s="753"/>
      <c r="H76" s="753"/>
      <c r="I76" s="753"/>
      <c r="J76" s="27" t="s">
        <v>440</v>
      </c>
      <c r="K76" s="39">
        <f>'Final Statement'!M45</f>
        <v>0</v>
      </c>
      <c r="L76" s="41"/>
      <c r="M76" s="41"/>
      <c r="N76" s="41"/>
      <c r="O76" s="41"/>
      <c r="P76" s="41"/>
      <c r="Q76" s="41"/>
      <c r="R76" s="41"/>
      <c r="S76" s="41"/>
      <c r="T76" s="41"/>
      <c r="U76" s="41"/>
      <c r="V76" s="41"/>
      <c r="W76" s="41"/>
      <c r="X76" s="41"/>
      <c r="Y76" s="41"/>
      <c r="Z76" s="29"/>
      <c r="AA76" s="29"/>
      <c r="AB76" s="29"/>
      <c r="AC76" s="29"/>
      <c r="AD76" s="29"/>
      <c r="AE76" s="28"/>
      <c r="AF76" s="28"/>
    </row>
    <row r="77" spans="1:32" ht="16.5" customHeight="1" x14ac:dyDescent="0.25">
      <c r="A77" s="36">
        <v>18</v>
      </c>
      <c r="B77" s="752" t="s">
        <v>432</v>
      </c>
      <c r="C77" s="752"/>
      <c r="D77" s="752"/>
      <c r="E77" s="752"/>
      <c r="F77" s="752"/>
      <c r="G77" s="752"/>
      <c r="H77" s="752"/>
      <c r="I77" s="752"/>
      <c r="J77" s="27" t="s">
        <v>440</v>
      </c>
      <c r="K77" s="37">
        <f>'Final Statement'!M46</f>
        <v>0</v>
      </c>
      <c r="L77" s="41"/>
      <c r="M77" s="41"/>
      <c r="N77" s="41"/>
      <c r="O77" s="41"/>
      <c r="P77" s="41"/>
      <c r="Q77" s="41"/>
      <c r="R77" s="41"/>
      <c r="S77" s="41"/>
      <c r="T77" s="41"/>
      <c r="U77" s="41"/>
      <c r="V77" s="41"/>
      <c r="W77" s="41"/>
      <c r="X77" s="41"/>
      <c r="Y77" s="41"/>
      <c r="Z77" s="29"/>
      <c r="AA77" s="29"/>
      <c r="AB77" s="29"/>
      <c r="AC77" s="29"/>
      <c r="AD77" s="29"/>
      <c r="AE77" s="28"/>
      <c r="AF77" s="28"/>
    </row>
    <row r="78" spans="1:32" ht="16.5" customHeight="1" x14ac:dyDescent="0.25">
      <c r="A78" s="36">
        <v>19</v>
      </c>
      <c r="B78" s="752" t="s">
        <v>433</v>
      </c>
      <c r="C78" s="752"/>
      <c r="D78" s="752"/>
      <c r="E78" s="752"/>
      <c r="F78" s="752"/>
      <c r="G78" s="752"/>
      <c r="H78" s="752"/>
      <c r="I78" s="752"/>
      <c r="J78" s="27" t="s">
        <v>440</v>
      </c>
      <c r="K78" s="37">
        <f>'Final Statement'!M47</f>
        <v>0</v>
      </c>
      <c r="L78" s="41"/>
      <c r="M78" s="41"/>
      <c r="N78" s="41"/>
      <c r="O78" s="41"/>
      <c r="P78" s="41"/>
      <c r="Q78" s="41"/>
      <c r="R78" s="41"/>
      <c r="S78" s="41"/>
      <c r="T78" s="41"/>
      <c r="U78" s="41"/>
      <c r="V78" s="41"/>
      <c r="W78" s="41"/>
      <c r="X78" s="41"/>
      <c r="Y78" s="41"/>
      <c r="Z78" s="29"/>
      <c r="AA78" s="29"/>
      <c r="AB78" s="29"/>
      <c r="AC78" s="29"/>
      <c r="AD78" s="29"/>
      <c r="AE78" s="28"/>
      <c r="AF78" s="28"/>
    </row>
    <row r="79" spans="1:32" ht="16.5" customHeight="1" x14ac:dyDescent="0.25">
      <c r="A79" s="36">
        <v>20</v>
      </c>
      <c r="B79" s="752" t="s">
        <v>434</v>
      </c>
      <c r="C79" s="752"/>
      <c r="D79" s="752"/>
      <c r="E79" s="752"/>
      <c r="F79" s="752"/>
      <c r="G79" s="752"/>
      <c r="H79" s="752"/>
      <c r="I79" s="752"/>
      <c r="J79" s="27" t="s">
        <v>440</v>
      </c>
      <c r="K79" s="37">
        <f>'Final Statement'!M48</f>
        <v>0</v>
      </c>
      <c r="L79" s="41"/>
      <c r="M79" s="41"/>
      <c r="N79" s="41"/>
      <c r="O79" s="41"/>
      <c r="P79" s="41"/>
      <c r="Q79" s="41"/>
      <c r="R79" s="41"/>
      <c r="S79" s="41"/>
      <c r="T79" s="41"/>
      <c r="U79" s="41"/>
      <c r="V79" s="41"/>
      <c r="W79" s="41"/>
      <c r="X79" s="41"/>
      <c r="Y79" s="41"/>
      <c r="Z79" s="29"/>
      <c r="AA79" s="29"/>
      <c r="AB79" s="29"/>
      <c r="AC79" s="29"/>
      <c r="AD79" s="29"/>
      <c r="AE79" s="28"/>
      <c r="AF79" s="28"/>
    </row>
    <row r="80" spans="1:32" ht="16.5" customHeight="1" x14ac:dyDescent="0.25">
      <c r="A80" s="36">
        <v>21</v>
      </c>
      <c r="B80" s="753" t="s">
        <v>270</v>
      </c>
      <c r="C80" s="753"/>
      <c r="D80" s="753"/>
      <c r="E80" s="753"/>
      <c r="F80" s="753"/>
      <c r="G80" s="753"/>
      <c r="H80" s="753"/>
      <c r="I80" s="753"/>
      <c r="J80" s="27" t="s">
        <v>440</v>
      </c>
      <c r="K80" s="40">
        <f>'Final Statement'!M49</f>
        <v>0</v>
      </c>
      <c r="L80" s="41"/>
      <c r="M80" s="41"/>
      <c r="N80" s="41"/>
      <c r="O80" s="41"/>
      <c r="P80" s="41"/>
      <c r="Q80" s="41"/>
      <c r="R80" s="41"/>
      <c r="S80" s="41"/>
      <c r="T80" s="41"/>
      <c r="U80" s="41"/>
      <c r="V80" s="41"/>
      <c r="W80" s="41"/>
      <c r="X80" s="41"/>
      <c r="Y80" s="41"/>
      <c r="Z80" s="29"/>
      <c r="AA80" s="29"/>
      <c r="AB80" s="29"/>
      <c r="AC80" s="29"/>
      <c r="AD80" s="29"/>
      <c r="AE80" s="28"/>
      <c r="AF80" s="28"/>
    </row>
    <row r="81" spans="1:32" x14ac:dyDescent="0.25">
      <c r="A81" s="25"/>
      <c r="B81" s="750"/>
      <c r="C81" s="750"/>
      <c r="D81" s="750"/>
      <c r="E81" s="750"/>
      <c r="F81" s="750"/>
      <c r="G81" s="750"/>
      <c r="H81" s="750"/>
      <c r="I81" s="750"/>
      <c r="J81" s="25"/>
      <c r="K81" s="25"/>
      <c r="L81" s="41"/>
      <c r="M81" s="41"/>
      <c r="N81" s="41"/>
      <c r="O81" s="41"/>
      <c r="P81" s="41"/>
      <c r="Q81" s="41"/>
      <c r="R81" s="41"/>
      <c r="S81" s="41"/>
      <c r="T81" s="41"/>
      <c r="U81" s="41"/>
      <c r="V81" s="41"/>
      <c r="W81" s="41"/>
      <c r="X81" s="41"/>
      <c r="Y81" s="41"/>
      <c r="Z81" s="29"/>
      <c r="AA81" s="29"/>
      <c r="AB81" s="29"/>
      <c r="AC81" s="29"/>
      <c r="AD81" s="29"/>
      <c r="AE81" s="28"/>
      <c r="AF81" s="28"/>
    </row>
    <row r="82" spans="1:32" x14ac:dyDescent="0.25">
      <c r="A82" s="25"/>
      <c r="B82" s="25" t="s">
        <v>276</v>
      </c>
      <c r="C82" s="25"/>
      <c r="D82" s="25"/>
      <c r="E82" s="25"/>
      <c r="F82" s="749" t="s">
        <v>12</v>
      </c>
      <c r="G82" s="749"/>
      <c r="H82" s="25"/>
      <c r="I82" s="25"/>
      <c r="J82" s="25"/>
      <c r="K82" s="25"/>
      <c r="L82" s="41"/>
      <c r="M82" s="41"/>
      <c r="N82" s="41"/>
      <c r="O82" s="41"/>
      <c r="P82" s="41"/>
      <c r="Q82" s="41"/>
      <c r="R82" s="41"/>
      <c r="S82" s="41"/>
      <c r="T82" s="41"/>
      <c r="U82" s="41"/>
      <c r="V82" s="41"/>
      <c r="W82" s="41"/>
      <c r="X82" s="41"/>
      <c r="Y82" s="41"/>
      <c r="Z82" s="29"/>
      <c r="AA82" s="29"/>
      <c r="AB82" s="29"/>
      <c r="AC82" s="29"/>
      <c r="AD82" s="29"/>
      <c r="AE82" s="28"/>
      <c r="AF82" s="28"/>
    </row>
    <row r="83" spans="1:32" x14ac:dyDescent="0.25">
      <c r="A83" s="25"/>
      <c r="B83" s="25" t="s">
        <v>45</v>
      </c>
      <c r="C83" s="25"/>
      <c r="D83" s="25"/>
      <c r="E83" s="749" t="s">
        <v>435</v>
      </c>
      <c r="F83" s="749"/>
      <c r="G83" s="749"/>
      <c r="H83" s="25"/>
      <c r="I83" s="25"/>
      <c r="J83" s="25"/>
      <c r="K83" s="25"/>
      <c r="L83" s="41"/>
      <c r="M83" s="41"/>
      <c r="N83" s="41"/>
      <c r="O83" s="41"/>
      <c r="P83" s="41"/>
      <c r="Q83" s="41"/>
      <c r="R83" s="41"/>
      <c r="S83" s="41"/>
      <c r="T83" s="41"/>
      <c r="U83" s="41"/>
      <c r="V83" s="41"/>
      <c r="W83" s="41"/>
      <c r="X83" s="41"/>
      <c r="Y83" s="41"/>
      <c r="Z83" s="29"/>
      <c r="AA83" s="29"/>
      <c r="AB83" s="29"/>
      <c r="AC83" s="29"/>
      <c r="AD83" s="29"/>
      <c r="AE83" s="28"/>
      <c r="AF83" s="28"/>
    </row>
    <row r="84" spans="1:32" x14ac:dyDescent="0.25">
      <c r="A84" s="25"/>
      <c r="B84" s="25"/>
      <c r="C84" s="25"/>
      <c r="D84" s="25"/>
      <c r="E84" s="25"/>
      <c r="F84" s="25"/>
      <c r="G84" s="25"/>
      <c r="H84" s="25"/>
      <c r="I84" s="25"/>
      <c r="J84" s="25"/>
      <c r="K84" s="25"/>
      <c r="L84" s="41"/>
      <c r="M84" s="41"/>
      <c r="N84" s="41"/>
      <c r="O84" s="41"/>
      <c r="P84" s="41"/>
      <c r="Q84" s="41"/>
      <c r="R84" s="41"/>
      <c r="S84" s="41"/>
      <c r="T84" s="41"/>
      <c r="U84" s="41"/>
      <c r="V84" s="41"/>
      <c r="W84" s="41"/>
      <c r="X84" s="41"/>
      <c r="Y84" s="41"/>
      <c r="Z84" s="29"/>
      <c r="AA84" s="29"/>
      <c r="AB84" s="29"/>
      <c r="AC84" s="29"/>
      <c r="AD84" s="29"/>
      <c r="AE84" s="28"/>
      <c r="AF84" s="28"/>
    </row>
    <row r="85" spans="1:32" x14ac:dyDescent="0.25">
      <c r="A85" s="750"/>
      <c r="B85" s="750"/>
      <c r="C85" s="750"/>
      <c r="D85" s="750"/>
      <c r="E85" s="750"/>
      <c r="F85" s="750"/>
      <c r="G85" s="750"/>
      <c r="H85" s="750"/>
      <c r="I85" s="750"/>
      <c r="J85" s="750"/>
      <c r="K85" s="750"/>
      <c r="L85" s="41"/>
      <c r="M85" s="41"/>
      <c r="N85" s="41"/>
      <c r="O85" s="41"/>
      <c r="P85" s="41"/>
      <c r="Q85" s="41"/>
      <c r="R85" s="41"/>
      <c r="S85" s="41"/>
      <c r="T85" s="41"/>
      <c r="U85" s="41"/>
      <c r="V85" s="41"/>
      <c r="W85" s="41"/>
      <c r="X85" s="41"/>
      <c r="Y85" s="41"/>
      <c r="Z85" s="29"/>
      <c r="AA85" s="29"/>
      <c r="AB85" s="29"/>
      <c r="AC85" s="29"/>
      <c r="AD85" s="29"/>
      <c r="AE85" s="28"/>
      <c r="AF85" s="28"/>
    </row>
    <row r="86" spans="1:32" x14ac:dyDescent="0.25">
      <c r="A86" s="751" t="s">
        <v>272</v>
      </c>
      <c r="B86" s="751"/>
      <c r="C86" s="751"/>
      <c r="D86" s="751"/>
      <c r="E86" s="751"/>
      <c r="F86" s="751"/>
      <c r="G86" s="751"/>
      <c r="H86" s="751"/>
      <c r="I86" s="751"/>
      <c r="J86" s="751"/>
      <c r="K86" s="751"/>
      <c r="L86" s="41"/>
      <c r="M86" s="41"/>
      <c r="N86" s="41"/>
      <c r="O86" s="41"/>
      <c r="P86" s="41"/>
      <c r="Q86" s="41"/>
      <c r="R86" s="41"/>
      <c r="S86" s="41"/>
      <c r="T86" s="41"/>
      <c r="U86" s="41"/>
      <c r="V86" s="41"/>
      <c r="W86" s="41"/>
      <c r="X86" s="41"/>
      <c r="Y86" s="41"/>
      <c r="Z86" s="29"/>
      <c r="AA86" s="29"/>
      <c r="AB86" s="29"/>
      <c r="AC86" s="29"/>
      <c r="AD86" s="29"/>
      <c r="AE86" s="28"/>
      <c r="AF86" s="28"/>
    </row>
    <row r="87" spans="1:32" x14ac:dyDescent="0.25">
      <c r="A87" s="750" t="s">
        <v>436</v>
      </c>
      <c r="B87" s="750"/>
      <c r="C87" s="750"/>
      <c r="D87" s="750"/>
      <c r="E87" s="750"/>
      <c r="F87" s="750"/>
      <c r="G87" s="750"/>
      <c r="H87" s="750"/>
      <c r="I87" s="750"/>
      <c r="J87" s="750"/>
      <c r="K87" s="750"/>
      <c r="L87" s="41"/>
      <c r="M87" s="41"/>
      <c r="N87" s="41"/>
      <c r="O87" s="41"/>
      <c r="P87" s="41"/>
      <c r="Q87" s="41"/>
      <c r="R87" s="41"/>
      <c r="S87" s="41"/>
      <c r="T87" s="41"/>
      <c r="U87" s="41"/>
      <c r="V87" s="41"/>
      <c r="W87" s="41"/>
      <c r="X87" s="41"/>
      <c r="Y87" s="41"/>
      <c r="Z87" s="29"/>
      <c r="AA87" s="29"/>
      <c r="AB87" s="29"/>
      <c r="AC87" s="29"/>
      <c r="AD87" s="29"/>
      <c r="AE87" s="28"/>
      <c r="AF87" s="28"/>
    </row>
    <row r="88" spans="1:32" x14ac:dyDescent="0.25">
      <c r="A88" s="750" t="s">
        <v>437</v>
      </c>
      <c r="B88" s="750"/>
      <c r="C88" s="750"/>
      <c r="D88" s="750"/>
      <c r="E88" s="750"/>
      <c r="F88" s="750"/>
      <c r="G88" s="750"/>
      <c r="H88" s="750"/>
      <c r="I88" s="750"/>
      <c r="J88" s="750"/>
      <c r="K88" s="750"/>
      <c r="L88" s="41"/>
      <c r="M88" s="41"/>
      <c r="N88" s="41"/>
      <c r="O88" s="41"/>
      <c r="P88" s="41"/>
      <c r="Q88" s="41"/>
      <c r="R88" s="41"/>
      <c r="S88" s="41"/>
      <c r="T88" s="41"/>
      <c r="U88" s="41"/>
      <c r="V88" s="41"/>
      <c r="W88" s="41"/>
      <c r="X88" s="41"/>
      <c r="Y88" s="41"/>
      <c r="Z88" s="29"/>
      <c r="AA88" s="29"/>
      <c r="AB88" s="29"/>
      <c r="AC88" s="29"/>
      <c r="AD88" s="29"/>
      <c r="AE88" s="28"/>
      <c r="AF88" s="28"/>
    </row>
    <row r="89" spans="1:32" x14ac:dyDescent="0.25">
      <c r="A89" s="750" t="s">
        <v>438</v>
      </c>
      <c r="B89" s="750"/>
      <c r="C89" s="750"/>
      <c r="D89" s="750"/>
      <c r="E89" s="750"/>
      <c r="F89" s="750"/>
      <c r="G89" s="750"/>
      <c r="H89" s="750"/>
      <c r="I89" s="750"/>
      <c r="J89" s="750"/>
      <c r="K89" s="750"/>
      <c r="L89" s="41"/>
      <c r="M89" s="41"/>
      <c r="N89" s="41"/>
      <c r="O89" s="41"/>
      <c r="P89" s="41"/>
      <c r="Q89" s="41"/>
      <c r="R89" s="41"/>
      <c r="S89" s="41"/>
      <c r="T89" s="41"/>
      <c r="U89" s="41"/>
      <c r="V89" s="41"/>
      <c r="W89" s="41"/>
      <c r="X89" s="41"/>
      <c r="Y89" s="41"/>
      <c r="Z89" s="29"/>
      <c r="AA89" s="29"/>
      <c r="AB89" s="29"/>
      <c r="AC89" s="29"/>
      <c r="AD89" s="29"/>
      <c r="AE89" s="28"/>
      <c r="AF89" s="28"/>
    </row>
    <row r="90" spans="1:32" x14ac:dyDescent="0.25">
      <c r="A90" s="25"/>
      <c r="B90" s="25"/>
      <c r="C90" s="25"/>
      <c r="D90" s="25"/>
      <c r="E90" s="25"/>
      <c r="F90" s="25"/>
      <c r="G90" s="25"/>
      <c r="H90" s="25"/>
      <c r="I90" s="25"/>
      <c r="J90" s="25"/>
      <c r="K90" s="25"/>
      <c r="L90" s="41"/>
      <c r="M90" s="41"/>
      <c r="N90" s="41"/>
      <c r="O90" s="41"/>
      <c r="P90" s="41"/>
      <c r="Q90" s="41"/>
      <c r="R90" s="41"/>
      <c r="S90" s="41"/>
      <c r="T90" s="41"/>
      <c r="U90" s="41"/>
      <c r="V90" s="41"/>
      <c r="W90" s="41"/>
      <c r="X90" s="41"/>
      <c r="Y90" s="41"/>
      <c r="Z90" s="29"/>
      <c r="AA90" s="29"/>
      <c r="AB90" s="29"/>
      <c r="AC90" s="29"/>
      <c r="AD90" s="29"/>
      <c r="AE90" s="28"/>
      <c r="AF90" s="28"/>
    </row>
    <row r="91" spans="1:32" x14ac:dyDescent="0.25">
      <c r="A91" s="25"/>
      <c r="B91" s="25" t="s">
        <v>276</v>
      </c>
      <c r="C91" s="25"/>
      <c r="D91" s="25"/>
      <c r="E91" s="25"/>
      <c r="F91" s="749" t="s">
        <v>12</v>
      </c>
      <c r="G91" s="749"/>
      <c r="H91" s="25"/>
      <c r="I91" s="25"/>
      <c r="J91" s="25"/>
      <c r="K91" s="25"/>
      <c r="L91" s="41"/>
      <c r="M91" s="41"/>
      <c r="N91" s="41"/>
      <c r="O91" s="41"/>
      <c r="P91" s="41"/>
      <c r="Q91" s="41"/>
      <c r="R91" s="41"/>
      <c r="S91" s="41"/>
      <c r="T91" s="41"/>
      <c r="U91" s="41"/>
      <c r="V91" s="41"/>
      <c r="W91" s="41"/>
      <c r="X91" s="41"/>
      <c r="Y91" s="41"/>
      <c r="Z91" s="29"/>
      <c r="AA91" s="29"/>
      <c r="AB91" s="29"/>
      <c r="AC91" s="29"/>
      <c r="AD91" s="29"/>
      <c r="AE91" s="28"/>
      <c r="AF91" s="28"/>
    </row>
    <row r="92" spans="1:32" x14ac:dyDescent="0.25">
      <c r="A92" s="25"/>
      <c r="B92" s="25" t="s">
        <v>439</v>
      </c>
      <c r="C92" s="25"/>
      <c r="D92" s="25"/>
      <c r="E92" s="751" t="s">
        <v>435</v>
      </c>
      <c r="F92" s="751"/>
      <c r="G92" s="751"/>
      <c r="H92" s="25"/>
      <c r="I92" s="25"/>
      <c r="J92" s="25"/>
      <c r="K92" s="25"/>
      <c r="L92" s="41"/>
      <c r="M92" s="41"/>
      <c r="N92" s="41"/>
      <c r="O92" s="41"/>
      <c r="P92" s="41"/>
      <c r="Q92" s="41"/>
      <c r="R92" s="41"/>
      <c r="S92" s="41"/>
      <c r="T92" s="41"/>
      <c r="U92" s="41"/>
      <c r="V92" s="41"/>
      <c r="W92" s="41"/>
      <c r="X92" s="41"/>
      <c r="Y92" s="41"/>
      <c r="Z92" s="29"/>
      <c r="AA92" s="29"/>
      <c r="AB92" s="29"/>
      <c r="AC92" s="29"/>
      <c r="AD92" s="29"/>
      <c r="AE92" s="28"/>
      <c r="AF92" s="28"/>
    </row>
    <row r="93" spans="1:32" x14ac:dyDescent="0.25">
      <c r="A93" s="25"/>
      <c r="B93" s="25"/>
      <c r="C93" s="25"/>
      <c r="D93" s="25"/>
      <c r="E93" s="25"/>
      <c r="F93" s="25"/>
      <c r="G93" s="25"/>
      <c r="H93" s="25"/>
      <c r="I93" s="25"/>
      <c r="J93" s="25"/>
      <c r="K93" s="25"/>
      <c r="L93" s="41"/>
      <c r="M93" s="41"/>
      <c r="N93" s="41"/>
      <c r="O93" s="41"/>
      <c r="P93" s="41"/>
      <c r="Q93" s="41"/>
      <c r="R93" s="41"/>
      <c r="S93" s="41"/>
      <c r="T93" s="41"/>
      <c r="U93" s="41"/>
      <c r="V93" s="41"/>
      <c r="W93" s="41"/>
      <c r="X93" s="41"/>
      <c r="Y93" s="41"/>
      <c r="Z93" s="29"/>
      <c r="AA93" s="29"/>
      <c r="AB93" s="29"/>
      <c r="AC93" s="29"/>
      <c r="AD93" s="29"/>
      <c r="AE93" s="28"/>
      <c r="AF93" s="28"/>
    </row>
    <row r="94" spans="1:32" x14ac:dyDescent="0.25">
      <c r="A94" s="25"/>
      <c r="B94" s="25"/>
      <c r="C94" s="25"/>
      <c r="D94" s="25"/>
      <c r="E94" s="25"/>
      <c r="F94" s="25"/>
      <c r="G94" s="25"/>
      <c r="H94" s="25"/>
      <c r="I94" s="25"/>
      <c r="J94" s="25"/>
      <c r="K94" s="25"/>
      <c r="L94" s="41"/>
      <c r="M94" s="41"/>
      <c r="N94" s="41"/>
      <c r="O94" s="41"/>
      <c r="P94" s="41"/>
      <c r="Q94" s="41"/>
      <c r="R94" s="41"/>
      <c r="S94" s="41"/>
      <c r="T94" s="41"/>
      <c r="U94" s="41"/>
      <c r="V94" s="41"/>
      <c r="W94" s="41"/>
      <c r="X94" s="41"/>
      <c r="Y94" s="41"/>
      <c r="Z94" s="29"/>
      <c r="AA94" s="29"/>
      <c r="AB94" s="29"/>
      <c r="AC94" s="29"/>
      <c r="AD94" s="29"/>
      <c r="AE94" s="28"/>
      <c r="AF94" s="28"/>
    </row>
    <row r="95" spans="1:32"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29"/>
      <c r="AA95" s="29"/>
      <c r="AB95" s="29"/>
      <c r="AC95" s="29"/>
      <c r="AD95" s="29"/>
      <c r="AE95" s="28"/>
      <c r="AF95" s="28"/>
    </row>
    <row r="96" spans="1:32" x14ac:dyDescent="0.25">
      <c r="A96" s="41"/>
      <c r="B96" s="748"/>
      <c r="C96" s="748"/>
      <c r="D96" s="748"/>
      <c r="E96" s="748"/>
      <c r="F96" s="748"/>
      <c r="G96" s="748"/>
      <c r="H96" s="748"/>
      <c r="I96" s="748"/>
      <c r="J96" s="41"/>
      <c r="K96" s="41"/>
      <c r="L96" s="41"/>
      <c r="M96" s="41"/>
      <c r="N96" s="41"/>
      <c r="O96" s="41"/>
      <c r="P96" s="41"/>
      <c r="Q96" s="41"/>
      <c r="R96" s="41"/>
      <c r="S96" s="41"/>
      <c r="T96" s="41"/>
      <c r="U96" s="41"/>
      <c r="V96" s="41"/>
      <c r="W96" s="41"/>
      <c r="X96" s="41"/>
      <c r="Y96" s="41"/>
      <c r="Z96" s="29"/>
      <c r="AA96" s="29"/>
      <c r="AB96" s="29"/>
      <c r="AC96" s="29"/>
      <c r="AD96" s="29"/>
      <c r="AE96" s="28"/>
      <c r="AF96" s="28"/>
    </row>
    <row r="97" spans="1:32" x14ac:dyDescent="0.25">
      <c r="A97" s="41"/>
      <c r="B97" s="748"/>
      <c r="C97" s="748"/>
      <c r="D97" s="748"/>
      <c r="E97" s="748"/>
      <c r="F97" s="748"/>
      <c r="G97" s="748"/>
      <c r="H97" s="748"/>
      <c r="I97" s="748"/>
      <c r="J97" s="41"/>
      <c r="K97" s="41"/>
      <c r="L97" s="41"/>
      <c r="M97" s="41"/>
      <c r="N97" s="41"/>
      <c r="O97" s="41"/>
      <c r="P97" s="41"/>
      <c r="Q97" s="41"/>
      <c r="R97" s="41"/>
      <c r="S97" s="41"/>
      <c r="T97" s="41"/>
      <c r="U97" s="41"/>
      <c r="V97" s="41"/>
      <c r="W97" s="41"/>
      <c r="X97" s="41"/>
      <c r="Y97" s="41"/>
      <c r="Z97" s="29"/>
      <c r="AA97" s="29"/>
      <c r="AB97" s="29"/>
      <c r="AC97" s="29"/>
      <c r="AD97" s="29"/>
      <c r="AE97" s="28"/>
      <c r="AF97" s="28"/>
    </row>
    <row r="98" spans="1:32"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29"/>
      <c r="AA98" s="29"/>
      <c r="AB98" s="29"/>
      <c r="AC98" s="29"/>
      <c r="AD98" s="29"/>
      <c r="AE98" s="28"/>
      <c r="AF98" s="28"/>
    </row>
    <row r="99" spans="1:32"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29"/>
      <c r="AA99" s="29"/>
      <c r="AB99" s="29"/>
      <c r="AC99" s="29"/>
      <c r="AD99" s="29"/>
      <c r="AE99" s="28"/>
      <c r="AF99" s="28"/>
    </row>
    <row r="100" spans="1:32"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29"/>
      <c r="AA100" s="29"/>
      <c r="AB100" s="29"/>
      <c r="AC100" s="29"/>
      <c r="AD100" s="29"/>
      <c r="AE100" s="28"/>
      <c r="AF100" s="28"/>
    </row>
    <row r="101" spans="1:32"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29"/>
      <c r="AA101" s="29"/>
      <c r="AB101" s="29"/>
      <c r="AC101" s="29"/>
      <c r="AD101" s="29"/>
      <c r="AE101" s="28"/>
      <c r="AF101" s="28"/>
    </row>
    <row r="102" spans="1:32"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29"/>
      <c r="AA102" s="29"/>
      <c r="AB102" s="29"/>
      <c r="AC102" s="29"/>
      <c r="AD102" s="29"/>
      <c r="AE102" s="28"/>
      <c r="AF102" s="28"/>
    </row>
    <row r="103" spans="1:32"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29"/>
      <c r="AA103" s="29"/>
      <c r="AB103" s="29"/>
      <c r="AC103" s="29"/>
      <c r="AD103" s="29"/>
      <c r="AE103" s="28"/>
      <c r="AF103" s="28"/>
    </row>
    <row r="104" spans="1:32"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29"/>
      <c r="AA104" s="29"/>
      <c r="AB104" s="29"/>
      <c r="AC104" s="29"/>
      <c r="AD104" s="29"/>
      <c r="AE104" s="28"/>
      <c r="AF104" s="28"/>
    </row>
    <row r="105" spans="1:32"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29"/>
      <c r="AA105" s="29"/>
      <c r="AB105" s="29"/>
      <c r="AC105" s="29"/>
      <c r="AD105" s="29"/>
      <c r="AE105" s="28"/>
      <c r="AF105" s="28"/>
    </row>
    <row r="106" spans="1:32"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28"/>
      <c r="AA106" s="28"/>
      <c r="AB106" s="28"/>
      <c r="AC106" s="28"/>
      <c r="AD106" s="28"/>
      <c r="AE106" s="28"/>
      <c r="AF106" s="28"/>
    </row>
    <row r="107" spans="1:32"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row>
    <row r="108" spans="1:32"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row>
    <row r="109" spans="1:32"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row>
    <row r="110" spans="1:32"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32"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row>
    <row r="112" spans="1:32"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5"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row>
    <row r="115" spans="1:25"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1:25"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row>
    <row r="121" spans="1:25"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row r="122" spans="1:25"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row>
    <row r="123" spans="1:25"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row>
    <row r="124" spans="1:25"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row r="125" spans="1:25"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row>
    <row r="126" spans="1:25"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1:25"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row>
    <row r="128" spans="1:25"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row>
    <row r="129" spans="1:25"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row>
    <row r="130" spans="1:25"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row>
    <row r="131" spans="1:25"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row>
    <row r="132" spans="1:25"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row>
    <row r="136" spans="1:25" x14ac:dyDescent="0.25">
      <c r="A136" s="29"/>
      <c r="B136" s="29"/>
      <c r="C136" s="29"/>
      <c r="D136" s="29"/>
      <c r="E136" s="29"/>
      <c r="F136" s="29"/>
      <c r="G136" s="29"/>
      <c r="H136" s="29"/>
      <c r="I136" s="29"/>
      <c r="J136" s="29"/>
      <c r="K136" s="29"/>
      <c r="L136" s="41"/>
      <c r="M136" s="41"/>
      <c r="N136" s="41"/>
      <c r="O136" s="41"/>
      <c r="P136" s="41"/>
      <c r="Q136" s="41"/>
      <c r="R136" s="41"/>
      <c r="S136" s="41"/>
      <c r="T136" s="41"/>
      <c r="U136" s="41"/>
      <c r="V136" s="41"/>
      <c r="W136" s="41"/>
      <c r="X136" s="41"/>
      <c r="Y136" s="41"/>
    </row>
    <row r="137" spans="1:25" x14ac:dyDescent="0.25">
      <c r="A137" s="29"/>
      <c r="B137" s="29"/>
      <c r="C137" s="29"/>
      <c r="D137" s="29"/>
      <c r="E137" s="29"/>
      <c r="F137" s="29"/>
      <c r="G137" s="29"/>
      <c r="H137" s="29"/>
      <c r="I137" s="29"/>
      <c r="J137" s="29"/>
      <c r="K137" s="29"/>
      <c r="L137" s="41"/>
      <c r="M137" s="41"/>
      <c r="N137" s="41"/>
      <c r="O137" s="41"/>
      <c r="P137" s="41"/>
      <c r="Q137" s="41"/>
      <c r="R137" s="41"/>
      <c r="S137" s="41"/>
      <c r="T137" s="41"/>
      <c r="U137" s="41"/>
      <c r="V137" s="41"/>
      <c r="W137" s="41"/>
      <c r="X137" s="41"/>
      <c r="Y137" s="41"/>
    </row>
    <row r="138" spans="1:25" x14ac:dyDescent="0.25">
      <c r="A138" s="29"/>
      <c r="B138" s="29"/>
      <c r="C138" s="29"/>
      <c r="D138" s="29"/>
      <c r="E138" s="29"/>
      <c r="F138" s="29"/>
      <c r="G138" s="29"/>
      <c r="H138" s="29"/>
      <c r="I138" s="29"/>
      <c r="J138" s="29"/>
      <c r="K138" s="29"/>
      <c r="L138" s="41"/>
      <c r="M138" s="41"/>
      <c r="N138" s="41"/>
      <c r="O138" s="41"/>
      <c r="P138" s="41"/>
      <c r="Q138" s="41"/>
      <c r="R138" s="41"/>
      <c r="S138" s="41"/>
      <c r="T138" s="41"/>
      <c r="U138" s="41"/>
      <c r="V138" s="41"/>
      <c r="W138" s="41"/>
      <c r="X138" s="41"/>
      <c r="Y138" s="41"/>
    </row>
    <row r="139" spans="1:25" x14ac:dyDescent="0.25">
      <c r="A139" s="29"/>
      <c r="B139" s="29"/>
      <c r="C139" s="29"/>
      <c r="D139" s="29"/>
      <c r="E139" s="29"/>
      <c r="F139" s="29"/>
      <c r="G139" s="29"/>
      <c r="H139" s="29"/>
      <c r="I139" s="29"/>
      <c r="J139" s="29"/>
      <c r="K139" s="29"/>
      <c r="L139" s="41"/>
      <c r="M139" s="41"/>
      <c r="N139" s="41"/>
      <c r="O139" s="41"/>
      <c r="P139" s="41"/>
      <c r="Q139" s="41"/>
      <c r="R139" s="41"/>
      <c r="S139" s="41"/>
      <c r="T139" s="41"/>
      <c r="U139" s="41"/>
      <c r="V139" s="41"/>
      <c r="W139" s="41"/>
      <c r="X139" s="41"/>
      <c r="Y139" s="41"/>
    </row>
    <row r="140" spans="1:25" x14ac:dyDescent="0.25">
      <c r="A140" s="29"/>
      <c r="B140" s="29"/>
      <c r="C140" s="29"/>
      <c r="D140" s="29"/>
      <c r="E140" s="29"/>
      <c r="F140" s="29"/>
      <c r="G140" s="29"/>
      <c r="H140" s="29"/>
      <c r="I140" s="29"/>
      <c r="J140" s="29"/>
      <c r="K140" s="29"/>
      <c r="L140" s="41"/>
      <c r="M140" s="41"/>
      <c r="N140" s="41"/>
      <c r="O140" s="41"/>
      <c r="P140" s="41"/>
      <c r="Q140" s="41"/>
      <c r="R140" s="41"/>
      <c r="S140" s="41"/>
      <c r="T140" s="41"/>
      <c r="U140" s="41"/>
      <c r="V140" s="41"/>
      <c r="W140" s="41"/>
      <c r="X140" s="41"/>
      <c r="Y140" s="41"/>
    </row>
    <row r="141" spans="1:25" x14ac:dyDescent="0.25">
      <c r="A141" s="29"/>
      <c r="B141" s="29"/>
      <c r="C141" s="29"/>
      <c r="D141" s="29"/>
      <c r="E141" s="29"/>
      <c r="F141" s="29"/>
      <c r="G141" s="29"/>
      <c r="H141" s="29"/>
      <c r="I141" s="29"/>
      <c r="J141" s="29"/>
      <c r="K141" s="29"/>
      <c r="L141" s="41"/>
      <c r="M141" s="41"/>
      <c r="N141" s="41"/>
      <c r="O141" s="41"/>
      <c r="P141" s="41"/>
      <c r="Q141" s="41"/>
      <c r="R141" s="41"/>
      <c r="S141" s="41"/>
      <c r="T141" s="41"/>
      <c r="U141" s="41"/>
      <c r="V141" s="41"/>
      <c r="W141" s="41"/>
      <c r="X141" s="41"/>
      <c r="Y141" s="41"/>
    </row>
    <row r="142" spans="1:25" x14ac:dyDescent="0.25">
      <c r="A142" s="29"/>
      <c r="B142" s="29"/>
      <c r="C142" s="29"/>
      <c r="D142" s="29"/>
      <c r="E142" s="29"/>
      <c r="F142" s="29"/>
      <c r="G142" s="29"/>
      <c r="H142" s="29"/>
      <c r="I142" s="29"/>
      <c r="J142" s="29"/>
      <c r="K142" s="29"/>
      <c r="L142" s="41"/>
      <c r="M142" s="41"/>
      <c r="N142" s="41"/>
      <c r="O142" s="41"/>
      <c r="P142" s="41"/>
      <c r="Q142" s="41"/>
      <c r="R142" s="41"/>
      <c r="S142" s="41"/>
      <c r="T142" s="41"/>
      <c r="U142" s="41"/>
      <c r="V142" s="41"/>
      <c r="W142" s="41"/>
      <c r="X142" s="41"/>
      <c r="Y142" s="41"/>
    </row>
    <row r="143" spans="1:25" x14ac:dyDescent="0.25">
      <c r="A143" s="29"/>
      <c r="B143" s="29"/>
      <c r="C143" s="29"/>
      <c r="D143" s="29"/>
      <c r="E143" s="29"/>
      <c r="F143" s="29"/>
      <c r="G143" s="29"/>
      <c r="H143" s="29"/>
      <c r="I143" s="29"/>
      <c r="J143" s="29"/>
      <c r="K143" s="29"/>
      <c r="L143" s="41"/>
      <c r="M143" s="41"/>
      <c r="N143" s="41"/>
      <c r="O143" s="41"/>
      <c r="P143" s="41"/>
      <c r="Q143" s="41"/>
      <c r="R143" s="41"/>
      <c r="S143" s="41"/>
      <c r="T143" s="41"/>
      <c r="U143" s="41"/>
      <c r="V143" s="41"/>
      <c r="W143" s="41"/>
      <c r="X143" s="41"/>
      <c r="Y143" s="41"/>
    </row>
    <row r="144" spans="1:25" x14ac:dyDescent="0.25">
      <c r="A144" s="29"/>
      <c r="B144" s="29"/>
      <c r="C144" s="29"/>
      <c r="D144" s="29"/>
      <c r="E144" s="29"/>
      <c r="F144" s="29"/>
      <c r="G144" s="29"/>
      <c r="H144" s="29"/>
      <c r="I144" s="29"/>
      <c r="J144" s="29"/>
      <c r="K144" s="29"/>
      <c r="L144" s="41"/>
      <c r="M144" s="41"/>
      <c r="N144" s="41"/>
      <c r="O144" s="41"/>
      <c r="P144" s="41"/>
      <c r="Q144" s="41"/>
      <c r="R144" s="41"/>
      <c r="S144" s="41"/>
      <c r="T144" s="41"/>
      <c r="U144" s="41"/>
      <c r="V144" s="41"/>
      <c r="W144" s="41"/>
      <c r="X144" s="41"/>
      <c r="Y144" s="41"/>
    </row>
    <row r="145" spans="1:25" x14ac:dyDescent="0.25">
      <c r="A145" s="29"/>
      <c r="B145" s="29"/>
      <c r="C145" s="29"/>
      <c r="D145" s="29"/>
      <c r="E145" s="29"/>
      <c r="F145" s="29"/>
      <c r="G145" s="29"/>
      <c r="H145" s="29"/>
      <c r="I145" s="29"/>
      <c r="J145" s="29"/>
      <c r="K145" s="29"/>
      <c r="L145" s="41"/>
      <c r="M145" s="41"/>
      <c r="N145" s="41"/>
      <c r="O145" s="41"/>
      <c r="P145" s="41"/>
      <c r="Q145" s="41"/>
      <c r="R145" s="41"/>
      <c r="S145" s="41"/>
      <c r="T145" s="41"/>
      <c r="U145" s="41"/>
      <c r="V145" s="41"/>
      <c r="W145" s="41"/>
      <c r="X145" s="41"/>
      <c r="Y145" s="41"/>
    </row>
    <row r="146" spans="1:25" x14ac:dyDescent="0.25">
      <c r="A146" s="29"/>
      <c r="B146" s="29"/>
      <c r="C146" s="29"/>
      <c r="D146" s="29"/>
      <c r="E146" s="29"/>
      <c r="F146" s="29"/>
      <c r="G146" s="29"/>
      <c r="H146" s="29"/>
      <c r="I146" s="29"/>
      <c r="J146" s="29"/>
      <c r="K146" s="29"/>
      <c r="L146" s="41"/>
      <c r="M146" s="41"/>
      <c r="N146" s="41"/>
      <c r="O146" s="41"/>
      <c r="P146" s="41"/>
      <c r="Q146" s="41"/>
      <c r="R146" s="41"/>
      <c r="S146" s="41"/>
      <c r="T146" s="41"/>
      <c r="U146" s="41"/>
      <c r="V146" s="41"/>
      <c r="W146" s="41"/>
      <c r="X146" s="41"/>
      <c r="Y146" s="41"/>
    </row>
    <row r="147" spans="1:25" x14ac:dyDescent="0.25">
      <c r="A147" s="29"/>
      <c r="B147" s="29"/>
      <c r="C147" s="29"/>
      <c r="D147" s="29"/>
      <c r="E147" s="29"/>
      <c r="F147" s="29"/>
      <c r="G147" s="29"/>
      <c r="H147" s="29"/>
      <c r="I147" s="29"/>
      <c r="J147" s="29"/>
      <c r="K147" s="29"/>
      <c r="L147" s="29"/>
      <c r="M147" s="29"/>
      <c r="N147" s="29"/>
      <c r="V147" s="41"/>
      <c r="W147" s="41"/>
      <c r="X147" s="41"/>
      <c r="Y147" s="41"/>
    </row>
    <row r="148" spans="1:25" x14ac:dyDescent="0.25">
      <c r="A148" s="29"/>
      <c r="B148" s="29"/>
      <c r="C148" s="29"/>
      <c r="D148" s="29"/>
      <c r="E148" s="29"/>
      <c r="F148" s="29"/>
      <c r="G148" s="29"/>
      <c r="H148" s="29"/>
      <c r="I148" s="29"/>
      <c r="J148" s="29"/>
      <c r="K148" s="29"/>
      <c r="L148" s="29"/>
      <c r="M148" s="29"/>
      <c r="N148" s="29"/>
      <c r="V148" s="41"/>
      <c r="W148" s="41"/>
      <c r="X148" s="41"/>
      <c r="Y148" s="41"/>
    </row>
    <row r="149" spans="1:25" x14ac:dyDescent="0.25">
      <c r="A149" s="29"/>
      <c r="B149" s="29"/>
      <c r="C149" s="29"/>
      <c r="D149" s="29"/>
      <c r="E149" s="29"/>
      <c r="F149" s="29"/>
      <c r="G149" s="29"/>
      <c r="H149" s="29"/>
      <c r="I149" s="29"/>
      <c r="J149" s="29"/>
      <c r="K149" s="29"/>
      <c r="L149" s="29"/>
      <c r="M149" s="29"/>
      <c r="N149" s="29"/>
      <c r="V149" s="41"/>
      <c r="W149" s="41"/>
      <c r="X149" s="41"/>
      <c r="Y149" s="41"/>
    </row>
    <row r="150" spans="1:25" x14ac:dyDescent="0.25">
      <c r="A150" s="29"/>
      <c r="B150" s="29"/>
      <c r="C150" s="29"/>
      <c r="D150" s="29"/>
      <c r="E150" s="29"/>
      <c r="F150" s="29"/>
      <c r="G150" s="29"/>
      <c r="H150" s="29"/>
      <c r="I150" s="29"/>
      <c r="J150" s="29"/>
      <c r="K150" s="29"/>
      <c r="L150" s="29"/>
      <c r="M150" s="29"/>
      <c r="N150" s="29"/>
      <c r="V150" s="41"/>
      <c r="W150" s="41"/>
      <c r="X150" s="41"/>
      <c r="Y150" s="41"/>
    </row>
    <row r="151" spans="1:25" x14ac:dyDescent="0.25">
      <c r="A151" s="29"/>
      <c r="B151" s="29"/>
      <c r="C151" s="29"/>
      <c r="D151" s="29"/>
      <c r="E151" s="29"/>
      <c r="F151" s="29"/>
      <c r="G151" s="29"/>
      <c r="H151" s="29"/>
      <c r="I151" s="29"/>
      <c r="J151" s="29"/>
      <c r="K151" s="29"/>
      <c r="L151" s="29"/>
      <c r="M151" s="29"/>
      <c r="N151" s="29"/>
      <c r="V151" s="41"/>
      <c r="W151" s="41"/>
      <c r="X151" s="41"/>
      <c r="Y151" s="41"/>
    </row>
    <row r="152" spans="1:25" x14ac:dyDescent="0.25">
      <c r="A152" s="29"/>
      <c r="B152" s="29"/>
      <c r="C152" s="29"/>
      <c r="D152" s="29"/>
      <c r="E152" s="29"/>
      <c r="F152" s="29"/>
      <c r="G152" s="29"/>
      <c r="H152" s="29"/>
      <c r="I152" s="29"/>
      <c r="J152" s="29"/>
      <c r="K152" s="29"/>
      <c r="L152" s="29"/>
      <c r="M152" s="29"/>
      <c r="N152" s="29"/>
    </row>
  </sheetData>
  <sheetProtection algorithmName="SHA-512" hashValue="FLCAoPZ+K2aGfgbUTeNMyP/V0+5nqU/08ZJkxPnY/CoHGcD17/qHGeWe+sDWivV95EZje22J7uXfcrPAkjsXpg==" saltValue="swutDY4wwsHFoTrgp9H6rw==" spinCount="100000" sheet="1" objects="1" scenarios="1" selectLockedCells="1"/>
  <mergeCells count="97">
    <mergeCell ref="A4:C4"/>
    <mergeCell ref="D4:E4"/>
    <mergeCell ref="F4:G4"/>
    <mergeCell ref="H4:I4"/>
    <mergeCell ref="A1:K1"/>
    <mergeCell ref="A2:K2"/>
    <mergeCell ref="A3:C3"/>
    <mergeCell ref="D3:K3"/>
    <mergeCell ref="B18:I18"/>
    <mergeCell ref="B7:I7"/>
    <mergeCell ref="B8:I8"/>
    <mergeCell ref="B9:I9"/>
    <mergeCell ref="B10:I10"/>
    <mergeCell ref="B11:I11"/>
    <mergeCell ref="B12:I12"/>
    <mergeCell ref="B13:I13"/>
    <mergeCell ref="B14:I14"/>
    <mergeCell ref="B15:I15"/>
    <mergeCell ref="B16:I16"/>
    <mergeCell ref="B17:I17"/>
    <mergeCell ref="B31:I31"/>
    <mergeCell ref="B19:I19"/>
    <mergeCell ref="B20:I20"/>
    <mergeCell ref="B21:I21"/>
    <mergeCell ref="B23:I23"/>
    <mergeCell ref="B24:I24"/>
    <mergeCell ref="B25:I25"/>
    <mergeCell ref="B26:I26"/>
    <mergeCell ref="B27:I27"/>
    <mergeCell ref="B28:I28"/>
    <mergeCell ref="B29:I29"/>
    <mergeCell ref="B30:I30"/>
    <mergeCell ref="B45:I45"/>
    <mergeCell ref="B32:I32"/>
    <mergeCell ref="B33:I33"/>
    <mergeCell ref="B34:I34"/>
    <mergeCell ref="B35:I35"/>
    <mergeCell ref="B36:I36"/>
    <mergeCell ref="B37:I37"/>
    <mergeCell ref="B50:I50"/>
    <mergeCell ref="B6:H6"/>
    <mergeCell ref="B38:I38"/>
    <mergeCell ref="B39:I39"/>
    <mergeCell ref="J5:K5"/>
    <mergeCell ref="J6:K6"/>
    <mergeCell ref="B22:I22"/>
    <mergeCell ref="B46:I46"/>
    <mergeCell ref="B47:I47"/>
    <mergeCell ref="B48:I48"/>
    <mergeCell ref="B49:I49"/>
    <mergeCell ref="B40:I40"/>
    <mergeCell ref="B41:I41"/>
    <mergeCell ref="B42:I42"/>
    <mergeCell ref="B43:I43"/>
    <mergeCell ref="B44:I44"/>
    <mergeCell ref="B62:I62"/>
    <mergeCell ref="B51:I51"/>
    <mergeCell ref="B52:I52"/>
    <mergeCell ref="B53:I53"/>
    <mergeCell ref="B54:I54"/>
    <mergeCell ref="B55:I55"/>
    <mergeCell ref="B56:I56"/>
    <mergeCell ref="B57:I57"/>
    <mergeCell ref="B58:I58"/>
    <mergeCell ref="B59:I59"/>
    <mergeCell ref="B60:I60"/>
    <mergeCell ref="B61:I61"/>
    <mergeCell ref="B76:I76"/>
    <mergeCell ref="B63:I63"/>
    <mergeCell ref="B64:I64"/>
    <mergeCell ref="B65:I65"/>
    <mergeCell ref="B66:I66"/>
    <mergeCell ref="B69:I69"/>
    <mergeCell ref="B70:I70"/>
    <mergeCell ref="B71:I71"/>
    <mergeCell ref="B72:I72"/>
    <mergeCell ref="B73:I73"/>
    <mergeCell ref="B74:I74"/>
    <mergeCell ref="B75:I75"/>
    <mergeCell ref="B67:I67"/>
    <mergeCell ref="B68:I68"/>
    <mergeCell ref="B77:I77"/>
    <mergeCell ref="B78:I78"/>
    <mergeCell ref="B79:I79"/>
    <mergeCell ref="B80:I80"/>
    <mergeCell ref="B81:I81"/>
    <mergeCell ref="B96:I96"/>
    <mergeCell ref="B97:I97"/>
    <mergeCell ref="F82:G82"/>
    <mergeCell ref="E83:G83"/>
    <mergeCell ref="A85:K85"/>
    <mergeCell ref="A86:K86"/>
    <mergeCell ref="A87:K87"/>
    <mergeCell ref="A88:K88"/>
    <mergeCell ref="A89:K89"/>
    <mergeCell ref="F91:G91"/>
    <mergeCell ref="E92:G92"/>
  </mergeCells>
  <printOptions horizontalCentered="1" verticalCentered="1"/>
  <pageMargins left="0.45" right="0.45" top="0.5" bottom="0.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AH135"/>
  <sheetViews>
    <sheetView workbookViewId="0">
      <selection activeCell="J6" sqref="J6:K6"/>
    </sheetView>
  </sheetViews>
  <sheetFormatPr defaultRowHeight="15" x14ac:dyDescent="0.25"/>
  <sheetData>
    <row r="1" spans="1:34" ht="15.75" x14ac:dyDescent="0.25">
      <c r="A1" s="764" t="s">
        <v>493</v>
      </c>
      <c r="B1" s="764"/>
      <c r="C1" s="764"/>
      <c r="D1" s="764"/>
      <c r="E1" s="764"/>
      <c r="F1" s="764"/>
      <c r="G1" s="764"/>
      <c r="H1" s="764"/>
      <c r="I1" s="764"/>
      <c r="J1" s="764"/>
      <c r="K1" s="764"/>
      <c r="L1" s="82"/>
      <c r="M1" s="82"/>
      <c r="N1" s="82"/>
      <c r="O1" s="82"/>
      <c r="P1" s="82"/>
      <c r="Q1" s="82"/>
      <c r="R1" s="82"/>
      <c r="S1" s="82"/>
      <c r="T1" s="82"/>
      <c r="U1" s="82"/>
      <c r="V1" s="82"/>
      <c r="W1" s="82"/>
      <c r="X1" s="82"/>
      <c r="Y1" s="82"/>
      <c r="Z1" s="82"/>
      <c r="AA1" s="82"/>
      <c r="AB1" s="82"/>
      <c r="AC1" s="82"/>
      <c r="AD1" s="82"/>
      <c r="AE1" s="82"/>
      <c r="AF1" s="82"/>
      <c r="AG1" s="82"/>
      <c r="AH1" s="82"/>
    </row>
    <row r="2" spans="1:34" x14ac:dyDescent="0.25">
      <c r="A2" s="765" t="s">
        <v>494</v>
      </c>
      <c r="B2" s="765"/>
      <c r="C2" s="765"/>
      <c r="D2" s="765"/>
      <c r="E2" s="765"/>
      <c r="F2" s="765"/>
      <c r="G2" s="765"/>
      <c r="H2" s="765"/>
      <c r="I2" s="765"/>
      <c r="J2" s="765"/>
      <c r="K2" s="765"/>
      <c r="L2" s="82"/>
      <c r="M2" s="82"/>
      <c r="N2" s="82"/>
      <c r="O2" s="82"/>
      <c r="P2" s="82"/>
      <c r="Q2" s="82"/>
      <c r="R2" s="82"/>
      <c r="S2" s="82"/>
      <c r="T2" s="82"/>
      <c r="U2" s="82"/>
      <c r="V2" s="82"/>
      <c r="W2" s="82"/>
      <c r="X2" s="82"/>
      <c r="Y2" s="82"/>
      <c r="Z2" s="82"/>
      <c r="AA2" s="82"/>
      <c r="AB2" s="82"/>
      <c r="AC2" s="82"/>
      <c r="AD2" s="82"/>
      <c r="AE2" s="82"/>
      <c r="AF2" s="82"/>
      <c r="AG2" s="82"/>
      <c r="AH2" s="82"/>
    </row>
    <row r="3" spans="1:34" x14ac:dyDescent="0.25">
      <c r="A3" s="766" t="s">
        <v>13</v>
      </c>
      <c r="B3" s="767"/>
      <c r="C3" s="767"/>
      <c r="D3" s="755" t="str">
        <f>IF('Final Statement'!D3="","",'Final Statement'!D3)</f>
        <v/>
      </c>
      <c r="E3" s="755"/>
      <c r="F3" s="755"/>
      <c r="G3" s="755"/>
      <c r="H3" s="755"/>
      <c r="I3" s="755"/>
      <c r="J3" s="755"/>
      <c r="K3" s="620"/>
      <c r="L3" s="82"/>
      <c r="M3" s="82"/>
      <c r="N3" s="82"/>
      <c r="O3" s="82"/>
      <c r="P3" s="82"/>
      <c r="Q3" s="82"/>
      <c r="R3" s="82"/>
      <c r="S3" s="82"/>
      <c r="T3" s="82"/>
      <c r="U3" s="82"/>
      <c r="V3" s="82"/>
      <c r="W3" s="82"/>
      <c r="X3" s="82"/>
      <c r="Y3" s="82"/>
      <c r="Z3" s="82"/>
      <c r="AA3" s="82"/>
      <c r="AB3" s="82"/>
      <c r="AC3" s="82"/>
      <c r="AD3" s="82"/>
      <c r="AE3" s="82"/>
      <c r="AF3" s="82"/>
      <c r="AG3" s="82"/>
      <c r="AH3" s="82"/>
    </row>
    <row r="4" spans="1:34" x14ac:dyDescent="0.25">
      <c r="A4" s="766" t="s">
        <v>256</v>
      </c>
      <c r="B4" s="767"/>
      <c r="C4" s="767"/>
      <c r="D4" s="767" t="str">
        <f>IF('Final Statement'!H4="","",'Final Statement'!H4)</f>
        <v/>
      </c>
      <c r="E4" s="767"/>
      <c r="F4" s="767"/>
      <c r="G4" s="767"/>
      <c r="H4" s="767"/>
      <c r="I4" s="767"/>
      <c r="J4" s="80"/>
      <c r="K4" s="81"/>
      <c r="L4" s="82"/>
      <c r="M4" s="82"/>
      <c r="N4" s="82"/>
      <c r="O4" s="82"/>
      <c r="P4" s="82"/>
      <c r="Q4" s="82"/>
      <c r="R4" s="82"/>
      <c r="S4" s="82"/>
      <c r="T4" s="82"/>
      <c r="U4" s="82"/>
      <c r="V4" s="82"/>
      <c r="W4" s="82"/>
      <c r="X4" s="82"/>
      <c r="Y4" s="82"/>
      <c r="Z4" s="82"/>
      <c r="AA4" s="82"/>
      <c r="AB4" s="82"/>
      <c r="AC4" s="82"/>
      <c r="AD4" s="82"/>
      <c r="AE4" s="82"/>
      <c r="AF4" s="82"/>
      <c r="AG4" s="82"/>
      <c r="AH4" s="82"/>
    </row>
    <row r="5" spans="1:34" ht="15.75" thickBot="1" x14ac:dyDescent="0.3">
      <c r="A5" s="77" t="s">
        <v>363</v>
      </c>
      <c r="B5" s="23" t="s">
        <v>364</v>
      </c>
      <c r="C5" s="25"/>
      <c r="D5" s="25"/>
      <c r="E5" s="25"/>
      <c r="F5" s="25"/>
      <c r="G5" s="25"/>
      <c r="H5" s="78"/>
      <c r="I5" s="79" t="s">
        <v>366</v>
      </c>
      <c r="J5" s="768" t="str">
        <f>IF('Final Statement'!D4="","",'Final Statement'!D4)</f>
        <v/>
      </c>
      <c r="K5" s="768"/>
      <c r="L5" s="82"/>
      <c r="M5" s="82"/>
      <c r="N5" s="82"/>
      <c r="O5" s="82"/>
      <c r="P5" s="82"/>
      <c r="Q5" s="82"/>
      <c r="R5" s="82"/>
      <c r="S5" s="82"/>
      <c r="T5" s="82"/>
      <c r="U5" s="82"/>
      <c r="V5" s="82"/>
      <c r="W5" s="82"/>
      <c r="X5" s="82"/>
      <c r="Y5" s="82"/>
      <c r="Z5" s="82"/>
      <c r="AA5" s="82"/>
      <c r="AB5" s="82"/>
      <c r="AC5" s="82"/>
      <c r="AD5" s="82"/>
      <c r="AE5" s="82"/>
      <c r="AF5" s="82"/>
      <c r="AG5" s="82"/>
      <c r="AH5" s="82"/>
    </row>
    <row r="6" spans="1:34" ht="15.75" thickBot="1" x14ac:dyDescent="0.3">
      <c r="A6" s="26"/>
      <c r="B6" s="756" t="s">
        <v>365</v>
      </c>
      <c r="C6" s="757"/>
      <c r="D6" s="757"/>
      <c r="E6" s="757"/>
      <c r="F6" s="757"/>
      <c r="G6" s="757"/>
      <c r="H6" s="758"/>
      <c r="I6" s="34" t="s">
        <v>367</v>
      </c>
      <c r="J6" s="762"/>
      <c r="K6" s="762"/>
      <c r="L6" s="82"/>
      <c r="M6" s="82"/>
      <c r="N6" s="82"/>
      <c r="O6" s="82"/>
      <c r="P6" s="82"/>
      <c r="Q6" s="82"/>
      <c r="R6" s="82"/>
      <c r="S6" s="82"/>
      <c r="T6" s="82"/>
      <c r="U6" s="82"/>
      <c r="V6" s="82"/>
      <c r="W6" s="82"/>
      <c r="X6" s="82"/>
      <c r="Y6" s="82"/>
      <c r="Z6" s="82"/>
      <c r="AA6" s="82"/>
      <c r="AB6" s="82"/>
      <c r="AC6" s="82"/>
      <c r="AD6" s="82"/>
      <c r="AE6" s="82"/>
      <c r="AF6" s="82"/>
      <c r="AG6" s="82"/>
      <c r="AH6" s="82"/>
    </row>
    <row r="7" spans="1:34" x14ac:dyDescent="0.25">
      <c r="A7" s="27"/>
      <c r="B7" s="760" t="s">
        <v>495</v>
      </c>
      <c r="C7" s="760"/>
      <c r="D7" s="760"/>
      <c r="E7" s="760"/>
      <c r="F7" s="760"/>
      <c r="G7" s="760"/>
      <c r="H7" s="760"/>
      <c r="I7" s="763"/>
      <c r="J7" s="26" t="s">
        <v>440</v>
      </c>
      <c r="K7" s="26" t="str">
        <f>IF('Final Statement'!M57=0,"",'Final Statement'!M57)</f>
        <v/>
      </c>
      <c r="L7" s="82"/>
      <c r="M7" s="82"/>
      <c r="N7" s="82"/>
      <c r="O7" s="82"/>
      <c r="P7" s="82"/>
      <c r="Q7" s="82"/>
      <c r="R7" s="82"/>
      <c r="S7" s="82"/>
      <c r="T7" s="82"/>
      <c r="U7" s="82"/>
      <c r="V7" s="82"/>
      <c r="W7" s="82"/>
      <c r="X7" s="82"/>
      <c r="Y7" s="82"/>
      <c r="Z7" s="82"/>
      <c r="AA7" s="82"/>
      <c r="AB7" s="82"/>
      <c r="AC7" s="82"/>
      <c r="AD7" s="82"/>
      <c r="AE7" s="82"/>
      <c r="AF7" s="82"/>
      <c r="AG7" s="82"/>
      <c r="AH7" s="82"/>
    </row>
    <row r="8" spans="1:34" x14ac:dyDescent="0.25">
      <c r="A8" s="27"/>
      <c r="B8" s="760" t="s">
        <v>496</v>
      </c>
      <c r="C8" s="760"/>
      <c r="D8" s="760"/>
      <c r="E8" s="760"/>
      <c r="F8" s="760"/>
      <c r="G8" s="760"/>
      <c r="H8" s="760"/>
      <c r="I8" s="760"/>
      <c r="J8" s="27" t="s">
        <v>440</v>
      </c>
      <c r="K8" s="26" t="str">
        <f>IF('Final Statement'!M58=0,"",'Final Statement'!M58)</f>
        <v/>
      </c>
      <c r="L8" s="82"/>
      <c r="M8" s="82"/>
      <c r="N8" s="82"/>
      <c r="O8" s="82"/>
      <c r="P8" s="82"/>
      <c r="Q8" s="82"/>
      <c r="R8" s="82"/>
      <c r="S8" s="82"/>
      <c r="T8" s="82"/>
      <c r="U8" s="82"/>
      <c r="V8" s="82"/>
      <c r="W8" s="82"/>
      <c r="X8" s="82"/>
      <c r="Y8" s="82"/>
      <c r="Z8" s="82"/>
      <c r="AA8" s="82"/>
      <c r="AB8" s="82"/>
      <c r="AC8" s="82"/>
      <c r="AD8" s="82"/>
      <c r="AE8" s="82"/>
      <c r="AF8" s="82"/>
      <c r="AG8" s="82"/>
      <c r="AH8" s="82"/>
    </row>
    <row r="9" spans="1:34" x14ac:dyDescent="0.25">
      <c r="A9" s="27"/>
      <c r="B9" s="760" t="s">
        <v>497</v>
      </c>
      <c r="C9" s="760"/>
      <c r="D9" s="760"/>
      <c r="E9" s="760"/>
      <c r="F9" s="760"/>
      <c r="G9" s="760"/>
      <c r="H9" s="760"/>
      <c r="I9" s="760"/>
      <c r="J9" s="27" t="s">
        <v>440</v>
      </c>
      <c r="K9" s="26" t="str">
        <f>IF('Final Statement'!M59=0,"",'Final Statement'!M59)</f>
        <v/>
      </c>
      <c r="L9" s="82"/>
      <c r="M9" s="82"/>
      <c r="N9" s="82"/>
      <c r="O9" s="82"/>
      <c r="P9" s="82"/>
      <c r="Q9" s="82"/>
      <c r="R9" s="82"/>
      <c r="S9" s="82"/>
      <c r="T9" s="82"/>
      <c r="U9" s="82"/>
      <c r="V9" s="82"/>
      <c r="W9" s="82"/>
      <c r="X9" s="82"/>
      <c r="Y9" s="82"/>
      <c r="Z9" s="82"/>
      <c r="AA9" s="82"/>
      <c r="AB9" s="82"/>
      <c r="AC9" s="82"/>
      <c r="AD9" s="82"/>
      <c r="AE9" s="82"/>
      <c r="AF9" s="82"/>
      <c r="AG9" s="82"/>
      <c r="AH9" s="82"/>
    </row>
    <row r="10" spans="1:34" x14ac:dyDescent="0.25">
      <c r="A10" s="27"/>
      <c r="B10" s="760" t="s">
        <v>498</v>
      </c>
      <c r="C10" s="760"/>
      <c r="D10" s="760"/>
      <c r="E10" s="760"/>
      <c r="F10" s="760"/>
      <c r="G10" s="760"/>
      <c r="H10" s="760"/>
      <c r="I10" s="760"/>
      <c r="J10" s="27" t="s">
        <v>440</v>
      </c>
      <c r="K10" s="26" t="str">
        <f>IF('Final Statement'!M60=0,"",'Final Statement'!M60)</f>
        <v/>
      </c>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34" x14ac:dyDescent="0.25">
      <c r="A11" s="27"/>
      <c r="B11" s="760" t="s">
        <v>499</v>
      </c>
      <c r="C11" s="760"/>
      <c r="D11" s="760"/>
      <c r="E11" s="760"/>
      <c r="F11" s="760"/>
      <c r="G11" s="760"/>
      <c r="H11" s="760"/>
      <c r="I11" s="760"/>
      <c r="J11" s="27" t="s">
        <v>440</v>
      </c>
      <c r="K11" s="26" t="str">
        <f>IF('Final Statement'!M61=0,"",'Final Statement'!M61)</f>
        <v/>
      </c>
      <c r="L11" s="82"/>
      <c r="M11" s="82"/>
      <c r="N11" s="82"/>
      <c r="O11" s="82"/>
      <c r="P11" s="82"/>
      <c r="Q11" s="82"/>
      <c r="R11" s="82"/>
      <c r="S11" s="82"/>
      <c r="T11" s="82"/>
      <c r="U11" s="82"/>
      <c r="V11" s="82"/>
      <c r="W11" s="82"/>
      <c r="X11" s="82"/>
      <c r="Y11" s="82"/>
      <c r="Z11" s="82"/>
      <c r="AA11" s="82"/>
      <c r="AB11" s="82"/>
      <c r="AC11" s="82"/>
      <c r="AD11" s="82"/>
      <c r="AE11" s="82"/>
      <c r="AF11" s="82"/>
      <c r="AG11" s="82"/>
      <c r="AH11" s="82"/>
    </row>
    <row r="12" spans="1:34" x14ac:dyDescent="0.25">
      <c r="A12" s="27"/>
      <c r="B12" s="760" t="s">
        <v>500</v>
      </c>
      <c r="C12" s="760"/>
      <c r="D12" s="760"/>
      <c r="E12" s="760"/>
      <c r="F12" s="760"/>
      <c r="G12" s="760"/>
      <c r="H12" s="760"/>
      <c r="I12" s="760"/>
      <c r="J12" s="27" t="s">
        <v>440</v>
      </c>
      <c r="K12" s="26" t="str">
        <f>IF('Final Statement'!M62=0,"",'Final Statement'!M62)</f>
        <v/>
      </c>
      <c r="L12" s="82"/>
      <c r="M12" s="82"/>
      <c r="N12" s="82"/>
      <c r="O12" s="82"/>
      <c r="P12" s="82"/>
      <c r="Q12" s="82"/>
      <c r="R12" s="82"/>
      <c r="S12" s="82"/>
      <c r="T12" s="82"/>
      <c r="U12" s="82"/>
      <c r="V12" s="82"/>
      <c r="W12" s="82"/>
      <c r="X12" s="82"/>
      <c r="Y12" s="82"/>
      <c r="Z12" s="82"/>
      <c r="AA12" s="82"/>
      <c r="AB12" s="82"/>
      <c r="AC12" s="82"/>
      <c r="AD12" s="82"/>
      <c r="AE12" s="82"/>
      <c r="AF12" s="82"/>
      <c r="AG12" s="82"/>
      <c r="AH12" s="82"/>
    </row>
    <row r="13" spans="1:34" x14ac:dyDescent="0.25">
      <c r="A13" s="27"/>
      <c r="B13" s="760" t="s">
        <v>501</v>
      </c>
      <c r="C13" s="760"/>
      <c r="D13" s="760"/>
      <c r="E13" s="760"/>
      <c r="F13" s="760"/>
      <c r="G13" s="760"/>
      <c r="H13" s="760"/>
      <c r="I13" s="760"/>
      <c r="J13" s="27" t="s">
        <v>440</v>
      </c>
      <c r="K13" s="26" t="str">
        <f>IF('Final Statement'!M63=0,"",'Final Statement'!M63)</f>
        <v/>
      </c>
      <c r="L13" s="82"/>
      <c r="M13" s="82"/>
      <c r="N13" s="82"/>
      <c r="O13" s="82"/>
      <c r="P13" s="82"/>
      <c r="Q13" s="82"/>
      <c r="R13" s="82"/>
      <c r="S13" s="82"/>
      <c r="T13" s="82"/>
      <c r="U13" s="82"/>
      <c r="V13" s="82"/>
      <c r="W13" s="82"/>
      <c r="X13" s="82"/>
      <c r="Y13" s="82"/>
      <c r="Z13" s="82"/>
      <c r="AA13" s="82"/>
      <c r="AB13" s="82"/>
      <c r="AC13" s="82"/>
      <c r="AD13" s="82"/>
      <c r="AE13" s="82"/>
      <c r="AF13" s="82"/>
      <c r="AG13" s="82"/>
      <c r="AH13" s="82"/>
    </row>
    <row r="14" spans="1:34" x14ac:dyDescent="0.25">
      <c r="A14" s="27"/>
      <c r="B14" s="760" t="s">
        <v>502</v>
      </c>
      <c r="C14" s="760"/>
      <c r="D14" s="760"/>
      <c r="E14" s="760"/>
      <c r="F14" s="760"/>
      <c r="G14" s="760"/>
      <c r="H14" s="760"/>
      <c r="I14" s="760"/>
      <c r="J14" s="27" t="s">
        <v>440</v>
      </c>
      <c r="K14" s="26" t="str">
        <f>IF('Final Statement'!M64=0,"",'Final Statement'!M64)</f>
        <v/>
      </c>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x14ac:dyDescent="0.25">
      <c r="A15" s="27"/>
      <c r="B15" s="760" t="s">
        <v>503</v>
      </c>
      <c r="C15" s="760"/>
      <c r="D15" s="760"/>
      <c r="E15" s="760"/>
      <c r="F15" s="760"/>
      <c r="G15" s="760"/>
      <c r="H15" s="760"/>
      <c r="I15" s="760"/>
      <c r="J15" s="27" t="s">
        <v>440</v>
      </c>
      <c r="K15" s="26" t="str">
        <f>IF('Final Statement'!M65=0,"",'Final Statement'!M65)</f>
        <v/>
      </c>
      <c r="L15" s="82"/>
      <c r="M15" s="82"/>
      <c r="N15" s="82"/>
      <c r="O15" s="82"/>
      <c r="P15" s="82"/>
      <c r="Q15" s="82"/>
      <c r="R15" s="82"/>
      <c r="S15" s="82"/>
      <c r="T15" s="82"/>
      <c r="U15" s="82"/>
      <c r="V15" s="82"/>
      <c r="W15" s="82"/>
      <c r="X15" s="82"/>
      <c r="Y15" s="82"/>
      <c r="Z15" s="82"/>
      <c r="AA15" s="82"/>
      <c r="AB15" s="82"/>
      <c r="AC15" s="82"/>
      <c r="AD15" s="82"/>
      <c r="AE15" s="82"/>
      <c r="AF15" s="82"/>
      <c r="AG15" s="82"/>
      <c r="AH15" s="82"/>
    </row>
    <row r="16" spans="1:34" x14ac:dyDescent="0.25">
      <c r="A16" s="27"/>
      <c r="B16" s="760" t="s">
        <v>504</v>
      </c>
      <c r="C16" s="760"/>
      <c r="D16" s="760"/>
      <c r="E16" s="760"/>
      <c r="F16" s="760"/>
      <c r="G16" s="760"/>
      <c r="H16" s="760"/>
      <c r="I16" s="760"/>
      <c r="J16" s="27" t="s">
        <v>440</v>
      </c>
      <c r="K16" s="26" t="str">
        <f>IF('Final Statement'!M66=0,"",'Final Statement'!M66)</f>
        <v/>
      </c>
      <c r="L16" s="82"/>
      <c r="M16" s="82"/>
      <c r="N16" s="82"/>
      <c r="O16" s="82"/>
      <c r="P16" s="82"/>
      <c r="Q16" s="82"/>
      <c r="R16" s="82"/>
      <c r="S16" s="82"/>
      <c r="T16" s="82"/>
      <c r="U16" s="82"/>
      <c r="V16" s="82"/>
      <c r="W16" s="82"/>
      <c r="X16" s="82"/>
      <c r="Y16" s="82"/>
      <c r="Z16" s="82"/>
      <c r="AA16" s="82"/>
      <c r="AB16" s="82"/>
      <c r="AC16" s="82"/>
      <c r="AD16" s="82"/>
      <c r="AE16" s="82"/>
      <c r="AF16" s="82"/>
      <c r="AG16" s="82"/>
      <c r="AH16" s="82"/>
    </row>
    <row r="17" spans="1:34" x14ac:dyDescent="0.25">
      <c r="A17" s="27"/>
      <c r="B17" s="760" t="s">
        <v>505</v>
      </c>
      <c r="C17" s="760"/>
      <c r="D17" s="760"/>
      <c r="E17" s="760"/>
      <c r="F17" s="760"/>
      <c r="G17" s="760"/>
      <c r="H17" s="760"/>
      <c r="I17" s="760"/>
      <c r="J17" s="27" t="s">
        <v>440</v>
      </c>
      <c r="K17" s="26" t="str">
        <f>IF('Final Statement'!M67=0,"",'Final Statement'!M67)</f>
        <v/>
      </c>
      <c r="L17" s="82"/>
      <c r="M17" s="82"/>
      <c r="N17" s="82"/>
      <c r="O17" s="82"/>
      <c r="P17" s="82"/>
      <c r="Q17" s="82"/>
      <c r="R17" s="82"/>
      <c r="S17" s="82"/>
      <c r="T17" s="82"/>
      <c r="U17" s="82"/>
      <c r="V17" s="82"/>
      <c r="W17" s="82"/>
      <c r="X17" s="82"/>
      <c r="Y17" s="82"/>
      <c r="Z17" s="82"/>
      <c r="AA17" s="82"/>
      <c r="AB17" s="82"/>
      <c r="AC17" s="82"/>
      <c r="AD17" s="82"/>
      <c r="AE17" s="82"/>
      <c r="AF17" s="82"/>
      <c r="AG17" s="82"/>
      <c r="AH17" s="82"/>
    </row>
    <row r="18" spans="1:34" x14ac:dyDescent="0.25">
      <c r="A18" s="27"/>
      <c r="B18" s="760" t="s">
        <v>506</v>
      </c>
      <c r="C18" s="760"/>
      <c r="D18" s="760"/>
      <c r="E18" s="760"/>
      <c r="F18" s="760"/>
      <c r="G18" s="760"/>
      <c r="H18" s="760"/>
      <c r="I18" s="760"/>
      <c r="J18" s="27" t="s">
        <v>440</v>
      </c>
      <c r="K18" s="26" t="str">
        <f>IF('Final Statement'!M68=0,"",'Final Statement'!M68)</f>
        <v/>
      </c>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x14ac:dyDescent="0.25">
      <c r="A19" s="35" t="s">
        <v>103</v>
      </c>
      <c r="B19" s="760" t="s">
        <v>8</v>
      </c>
      <c r="C19" s="760"/>
      <c r="D19" s="760"/>
      <c r="E19" s="760"/>
      <c r="F19" s="760"/>
      <c r="G19" s="760"/>
      <c r="H19" s="760"/>
      <c r="I19" s="760"/>
      <c r="J19" s="27" t="s">
        <v>440</v>
      </c>
      <c r="K19" s="27">
        <f>'Final Statement'!M6</f>
        <v>0</v>
      </c>
      <c r="L19" s="82"/>
      <c r="M19" s="82"/>
      <c r="N19" s="82"/>
      <c r="O19" s="82"/>
      <c r="P19" s="82"/>
      <c r="Q19" s="82"/>
      <c r="R19" s="82"/>
      <c r="S19" s="82"/>
      <c r="T19" s="82"/>
      <c r="U19" s="82"/>
      <c r="V19" s="82"/>
      <c r="W19" s="82"/>
      <c r="X19" s="82"/>
      <c r="Y19" s="82"/>
      <c r="Z19" s="82"/>
      <c r="AA19" s="82"/>
      <c r="AB19" s="82"/>
      <c r="AC19" s="82"/>
      <c r="AD19" s="82"/>
      <c r="AE19" s="82"/>
      <c r="AF19" s="82"/>
      <c r="AG19" s="82"/>
      <c r="AH19" s="82"/>
    </row>
    <row r="20" spans="1:34" x14ac:dyDescent="0.25">
      <c r="A20" s="35" t="s">
        <v>380</v>
      </c>
      <c r="B20" s="760" t="s">
        <v>381</v>
      </c>
      <c r="C20" s="760"/>
      <c r="D20" s="760"/>
      <c r="E20" s="760"/>
      <c r="F20" s="760"/>
      <c r="G20" s="760"/>
      <c r="H20" s="760"/>
      <c r="I20" s="760"/>
      <c r="J20" s="27" t="s">
        <v>440</v>
      </c>
      <c r="K20" s="37">
        <f>'Final Statement'!M7</f>
        <v>0</v>
      </c>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x14ac:dyDescent="0.25">
      <c r="A21" s="35" t="s">
        <v>150</v>
      </c>
      <c r="B21" s="760" t="s">
        <v>382</v>
      </c>
      <c r="C21" s="760"/>
      <c r="D21" s="760"/>
      <c r="E21" s="760"/>
      <c r="F21" s="760"/>
      <c r="G21" s="760"/>
      <c r="H21" s="760"/>
      <c r="I21" s="760"/>
      <c r="J21" s="27" t="s">
        <v>440</v>
      </c>
      <c r="K21" s="37">
        <f>DATA!C24+DATA!C25+DATA!C26</f>
        <v>0</v>
      </c>
      <c r="L21" s="82"/>
      <c r="M21" s="82"/>
      <c r="N21" s="82"/>
      <c r="O21" s="82"/>
      <c r="P21" s="82"/>
      <c r="Q21" s="82"/>
      <c r="R21" s="82"/>
      <c r="S21" s="82"/>
      <c r="T21" s="82"/>
      <c r="U21" s="82"/>
      <c r="V21" s="82"/>
      <c r="W21" s="82"/>
      <c r="X21" s="82"/>
      <c r="Y21" s="82"/>
      <c r="Z21" s="82"/>
      <c r="AA21" s="82"/>
      <c r="AB21" s="82"/>
      <c r="AC21" s="82"/>
      <c r="AD21" s="82"/>
      <c r="AE21" s="82"/>
      <c r="AF21" s="82"/>
      <c r="AG21" s="82"/>
      <c r="AH21" s="82"/>
    </row>
    <row r="22" spans="1:34" x14ac:dyDescent="0.25">
      <c r="A22" s="35" t="s">
        <v>111</v>
      </c>
      <c r="B22" s="760" t="s">
        <v>441</v>
      </c>
      <c r="C22" s="760"/>
      <c r="D22" s="760"/>
      <c r="E22" s="760"/>
      <c r="F22" s="760"/>
      <c r="G22" s="760"/>
      <c r="H22" s="760"/>
      <c r="I22" s="760"/>
      <c r="J22" s="27" t="s">
        <v>440</v>
      </c>
      <c r="K22" s="37">
        <f>'Final Statement'!M8</f>
        <v>0</v>
      </c>
      <c r="L22" s="82"/>
      <c r="M22" s="82"/>
      <c r="N22" s="82"/>
      <c r="O22" s="82"/>
      <c r="P22" s="82"/>
      <c r="Q22" s="82"/>
      <c r="R22" s="82"/>
      <c r="S22" s="82"/>
      <c r="T22" s="82"/>
      <c r="U22" s="82"/>
      <c r="V22" s="82"/>
      <c r="W22" s="82"/>
      <c r="X22" s="82"/>
      <c r="Y22" s="82"/>
      <c r="Z22" s="82"/>
      <c r="AA22" s="82"/>
      <c r="AB22" s="82"/>
      <c r="AC22" s="82"/>
      <c r="AD22" s="82"/>
      <c r="AE22" s="82"/>
      <c r="AF22" s="82"/>
      <c r="AG22" s="82"/>
      <c r="AH22" s="82"/>
    </row>
    <row r="23" spans="1:34" x14ac:dyDescent="0.25">
      <c r="A23" s="35" t="s">
        <v>113</v>
      </c>
      <c r="B23" s="760" t="s">
        <v>442</v>
      </c>
      <c r="C23" s="760"/>
      <c r="D23" s="760"/>
      <c r="E23" s="760"/>
      <c r="F23" s="760"/>
      <c r="G23" s="760"/>
      <c r="H23" s="760"/>
      <c r="I23" s="760"/>
      <c r="J23" s="27" t="s">
        <v>440</v>
      </c>
      <c r="K23" s="27">
        <f>'Final Statement'!M9</f>
        <v>0</v>
      </c>
      <c r="L23" s="82"/>
      <c r="M23" s="82"/>
      <c r="N23" s="82"/>
      <c r="O23" s="82"/>
      <c r="P23" s="82"/>
      <c r="Q23" s="82"/>
      <c r="R23" s="82"/>
      <c r="S23" s="82"/>
      <c r="T23" s="82"/>
      <c r="U23" s="82"/>
      <c r="V23" s="82"/>
      <c r="W23" s="82"/>
      <c r="X23" s="82"/>
      <c r="Y23" s="82"/>
      <c r="Z23" s="82"/>
      <c r="AA23" s="82"/>
      <c r="AB23" s="82"/>
      <c r="AC23" s="82"/>
      <c r="AD23" s="82"/>
      <c r="AE23" s="82"/>
      <c r="AF23" s="82"/>
      <c r="AG23" s="82"/>
      <c r="AH23" s="82"/>
    </row>
    <row r="24" spans="1:34" x14ac:dyDescent="0.25">
      <c r="A24" s="36">
        <v>2</v>
      </c>
      <c r="B24" s="759" t="s">
        <v>383</v>
      </c>
      <c r="C24" s="759"/>
      <c r="D24" s="759"/>
      <c r="E24" s="759"/>
      <c r="F24" s="759"/>
      <c r="G24" s="759"/>
      <c r="H24" s="759"/>
      <c r="I24" s="759"/>
      <c r="J24" s="27" t="s">
        <v>440</v>
      </c>
      <c r="K24" s="27"/>
      <c r="L24" s="82"/>
      <c r="M24" s="82"/>
      <c r="N24" s="82"/>
      <c r="O24" s="82"/>
      <c r="P24" s="82"/>
      <c r="Q24" s="82"/>
      <c r="R24" s="82"/>
      <c r="S24" s="82"/>
      <c r="T24" s="82"/>
      <c r="U24" s="82"/>
      <c r="V24" s="82"/>
      <c r="W24" s="82"/>
      <c r="X24" s="82"/>
      <c r="Y24" s="82"/>
      <c r="Z24" s="82"/>
      <c r="AA24" s="82"/>
      <c r="AB24" s="82"/>
      <c r="AC24" s="82"/>
      <c r="AD24" s="82"/>
      <c r="AE24" s="82"/>
      <c r="AF24" s="82"/>
      <c r="AG24" s="82"/>
      <c r="AH24" s="82"/>
    </row>
    <row r="25" spans="1:34" x14ac:dyDescent="0.25">
      <c r="A25" s="35" t="s">
        <v>121</v>
      </c>
      <c r="B25" s="760" t="s">
        <v>384</v>
      </c>
      <c r="C25" s="760"/>
      <c r="D25" s="760"/>
      <c r="E25" s="760"/>
      <c r="F25" s="760"/>
      <c r="G25" s="760"/>
      <c r="H25" s="760"/>
      <c r="I25" s="760"/>
      <c r="J25" s="27" t="s">
        <v>440</v>
      </c>
      <c r="K25" s="27"/>
      <c r="L25" s="82"/>
      <c r="M25" s="82"/>
      <c r="N25" s="82"/>
      <c r="O25" s="82"/>
      <c r="P25" s="82"/>
      <c r="Q25" s="82"/>
      <c r="R25" s="82"/>
      <c r="S25" s="82"/>
      <c r="T25" s="82"/>
      <c r="U25" s="82"/>
      <c r="V25" s="82"/>
      <c r="W25" s="82"/>
      <c r="X25" s="82"/>
      <c r="Y25" s="82"/>
      <c r="Z25" s="82"/>
      <c r="AA25" s="82"/>
      <c r="AB25" s="82"/>
      <c r="AC25" s="82"/>
      <c r="AD25" s="82"/>
      <c r="AE25" s="82"/>
      <c r="AF25" s="82"/>
      <c r="AG25" s="82"/>
      <c r="AH25" s="82"/>
    </row>
    <row r="26" spans="1:34" x14ac:dyDescent="0.25">
      <c r="A26" s="35" t="s">
        <v>385</v>
      </c>
      <c r="B26" s="760" t="s">
        <v>386</v>
      </c>
      <c r="C26" s="760"/>
      <c r="D26" s="760"/>
      <c r="E26" s="760"/>
      <c r="F26" s="760"/>
      <c r="G26" s="760"/>
      <c r="H26" s="760"/>
      <c r="I26" s="760"/>
      <c r="J26" s="27" t="s">
        <v>440</v>
      </c>
      <c r="K26" s="27"/>
      <c r="L26" s="82"/>
      <c r="M26" s="82"/>
      <c r="N26" s="82"/>
      <c r="O26" s="82"/>
      <c r="P26" s="82"/>
      <c r="Q26" s="82"/>
      <c r="R26" s="82"/>
      <c r="S26" s="82"/>
      <c r="T26" s="82"/>
      <c r="U26" s="82"/>
      <c r="V26" s="82"/>
      <c r="W26" s="82"/>
      <c r="X26" s="82"/>
      <c r="Y26" s="82"/>
      <c r="Z26" s="82"/>
      <c r="AA26" s="82"/>
      <c r="AB26" s="82"/>
      <c r="AC26" s="82"/>
      <c r="AD26" s="82"/>
      <c r="AE26" s="82"/>
      <c r="AF26" s="82"/>
      <c r="AG26" s="82"/>
      <c r="AH26" s="82"/>
    </row>
    <row r="27" spans="1:34" x14ac:dyDescent="0.25">
      <c r="A27" s="35" t="s">
        <v>387</v>
      </c>
      <c r="B27" s="760" t="s">
        <v>388</v>
      </c>
      <c r="C27" s="760"/>
      <c r="D27" s="760"/>
      <c r="E27" s="760"/>
      <c r="F27" s="760"/>
      <c r="G27" s="760"/>
      <c r="H27" s="760"/>
      <c r="I27" s="760"/>
      <c r="J27" s="27" t="s">
        <v>440</v>
      </c>
      <c r="K27" s="27"/>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x14ac:dyDescent="0.25">
      <c r="A28" s="27"/>
      <c r="B28" s="760" t="s">
        <v>389</v>
      </c>
      <c r="C28" s="760"/>
      <c r="D28" s="760"/>
      <c r="E28" s="760"/>
      <c r="F28" s="760"/>
      <c r="G28" s="760"/>
      <c r="H28" s="760"/>
      <c r="I28" s="760"/>
      <c r="J28" s="27" t="s">
        <v>440</v>
      </c>
      <c r="K28" s="37">
        <f>'Final Statement'!M10</f>
        <v>0</v>
      </c>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x14ac:dyDescent="0.25">
      <c r="A29" s="36">
        <v>3</v>
      </c>
      <c r="B29" s="760" t="s">
        <v>22</v>
      </c>
      <c r="C29" s="760"/>
      <c r="D29" s="760"/>
      <c r="E29" s="760"/>
      <c r="F29" s="760"/>
      <c r="G29" s="760"/>
      <c r="H29" s="760"/>
      <c r="I29" s="760"/>
      <c r="J29" s="27" t="s">
        <v>440</v>
      </c>
      <c r="K29" s="37">
        <f>K23-K28</f>
        <v>0</v>
      </c>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x14ac:dyDescent="0.25">
      <c r="A30" s="36">
        <v>4</v>
      </c>
      <c r="B30" s="760" t="s">
        <v>507</v>
      </c>
      <c r="C30" s="760"/>
      <c r="D30" s="760"/>
      <c r="E30" s="760"/>
      <c r="F30" s="760"/>
      <c r="G30" s="760"/>
      <c r="H30" s="760"/>
      <c r="I30" s="760"/>
      <c r="J30" s="27" t="s">
        <v>440</v>
      </c>
      <c r="K30" s="37">
        <f>'Final Statement'!M11</f>
        <v>0</v>
      </c>
      <c r="L30" s="82"/>
      <c r="M30" s="82"/>
      <c r="N30" s="82"/>
      <c r="O30" s="82"/>
      <c r="P30" s="82"/>
      <c r="Q30" s="82"/>
      <c r="R30" s="82"/>
      <c r="S30" s="82"/>
      <c r="T30" s="82"/>
      <c r="U30" s="82"/>
      <c r="V30" s="82"/>
      <c r="W30" s="82"/>
      <c r="X30" s="82"/>
      <c r="Y30" s="82"/>
      <c r="Z30" s="82"/>
      <c r="AA30" s="82"/>
      <c r="AB30" s="82"/>
      <c r="AC30" s="82"/>
      <c r="AD30" s="82"/>
      <c r="AE30" s="82"/>
      <c r="AF30" s="82"/>
      <c r="AG30" s="82"/>
      <c r="AH30" s="82"/>
    </row>
    <row r="31" spans="1:34" x14ac:dyDescent="0.25">
      <c r="A31" s="36"/>
      <c r="B31" s="760" t="s">
        <v>391</v>
      </c>
      <c r="C31" s="760"/>
      <c r="D31" s="760"/>
      <c r="E31" s="760"/>
      <c r="F31" s="760"/>
      <c r="G31" s="760"/>
      <c r="H31" s="760"/>
      <c r="I31" s="760"/>
      <c r="J31" s="27" t="s">
        <v>440</v>
      </c>
      <c r="K31" s="27">
        <f>'Final Statement'!M13</f>
        <v>0</v>
      </c>
      <c r="L31" s="82"/>
      <c r="M31" s="82"/>
      <c r="N31" s="82"/>
      <c r="O31" s="82"/>
      <c r="P31" s="82"/>
      <c r="Q31" s="82"/>
      <c r="R31" s="82"/>
      <c r="S31" s="82"/>
      <c r="T31" s="82"/>
      <c r="U31" s="82"/>
      <c r="V31" s="82"/>
      <c r="W31" s="82"/>
      <c r="X31" s="82"/>
      <c r="Y31" s="82"/>
      <c r="Z31" s="82"/>
      <c r="AA31" s="82"/>
      <c r="AB31" s="82"/>
      <c r="AC31" s="82"/>
      <c r="AD31" s="82"/>
      <c r="AE31" s="82"/>
      <c r="AF31" s="82"/>
      <c r="AG31" s="82"/>
      <c r="AH31" s="82"/>
    </row>
    <row r="32" spans="1:34" x14ac:dyDescent="0.25">
      <c r="A32" s="36">
        <v>5</v>
      </c>
      <c r="B32" s="760" t="s">
        <v>392</v>
      </c>
      <c r="C32" s="760"/>
      <c r="D32" s="760"/>
      <c r="E32" s="760"/>
      <c r="F32" s="760"/>
      <c r="G32" s="760"/>
      <c r="H32" s="760"/>
      <c r="I32" s="760"/>
      <c r="J32" s="27" t="s">
        <v>440</v>
      </c>
      <c r="K32" s="37">
        <f>K29-K30-K31</f>
        <v>0</v>
      </c>
      <c r="L32" s="82"/>
      <c r="M32" s="82"/>
      <c r="N32" s="82"/>
      <c r="O32" s="82"/>
      <c r="P32" s="82"/>
      <c r="Q32" s="82"/>
      <c r="R32" s="82"/>
      <c r="S32" s="82"/>
      <c r="T32" s="82"/>
      <c r="U32" s="82"/>
      <c r="V32" s="82"/>
      <c r="W32" s="82"/>
      <c r="X32" s="82"/>
      <c r="Y32" s="82"/>
      <c r="Z32" s="82"/>
      <c r="AA32" s="82"/>
      <c r="AB32" s="82"/>
      <c r="AC32" s="82"/>
      <c r="AD32" s="82"/>
      <c r="AE32" s="82"/>
      <c r="AF32" s="82"/>
      <c r="AG32" s="82"/>
      <c r="AH32" s="82"/>
    </row>
    <row r="33" spans="1:34" x14ac:dyDescent="0.25">
      <c r="A33" s="36">
        <v>6</v>
      </c>
      <c r="B33" s="760" t="s">
        <v>393</v>
      </c>
      <c r="C33" s="760"/>
      <c r="D33" s="760"/>
      <c r="E33" s="760"/>
      <c r="F33" s="760"/>
      <c r="G33" s="760"/>
      <c r="H33" s="760"/>
      <c r="I33" s="760"/>
      <c r="J33" s="27" t="s">
        <v>440</v>
      </c>
      <c r="K33" s="27">
        <f>'Final Statement'!M15</f>
        <v>0</v>
      </c>
      <c r="L33" s="82"/>
      <c r="M33" s="82"/>
      <c r="N33" s="82"/>
      <c r="O33" s="82"/>
      <c r="P33" s="82"/>
      <c r="Q33" s="82"/>
      <c r="R33" s="82"/>
      <c r="S33" s="82"/>
      <c r="T33" s="82"/>
      <c r="U33" s="82"/>
      <c r="V33" s="82"/>
      <c r="W33" s="82"/>
      <c r="X33" s="82"/>
      <c r="Y33" s="82"/>
      <c r="Z33" s="82"/>
      <c r="AA33" s="82"/>
      <c r="AB33" s="82"/>
      <c r="AC33" s="82"/>
      <c r="AD33" s="82"/>
      <c r="AE33" s="82"/>
      <c r="AF33" s="82"/>
      <c r="AG33" s="82"/>
      <c r="AH33" s="82"/>
    </row>
    <row r="34" spans="1:34" x14ac:dyDescent="0.25">
      <c r="A34" s="36">
        <v>7</v>
      </c>
      <c r="B34" s="760" t="s">
        <v>394</v>
      </c>
      <c r="C34" s="760"/>
      <c r="D34" s="760"/>
      <c r="E34" s="760"/>
      <c r="F34" s="760"/>
      <c r="G34" s="760"/>
      <c r="H34" s="760"/>
      <c r="I34" s="760"/>
      <c r="J34" s="27" t="s">
        <v>440</v>
      </c>
      <c r="K34" s="37">
        <f>'Final Statement'!M16</f>
        <v>0</v>
      </c>
      <c r="L34" s="82"/>
      <c r="M34" s="82"/>
      <c r="N34" s="82"/>
      <c r="O34" s="82"/>
      <c r="P34" s="82"/>
      <c r="Q34" s="82"/>
      <c r="R34" s="82"/>
      <c r="S34" s="82"/>
      <c r="T34" s="82"/>
      <c r="U34" s="82"/>
      <c r="V34" s="82"/>
      <c r="W34" s="82"/>
      <c r="X34" s="82"/>
      <c r="Y34" s="82"/>
      <c r="Z34" s="82"/>
      <c r="AA34" s="82"/>
      <c r="AB34" s="82"/>
      <c r="AC34" s="82"/>
      <c r="AD34" s="82"/>
      <c r="AE34" s="82"/>
      <c r="AF34" s="82"/>
      <c r="AG34" s="82"/>
      <c r="AH34" s="82"/>
    </row>
    <row r="35" spans="1:34" x14ac:dyDescent="0.25">
      <c r="A35" s="36">
        <v>8</v>
      </c>
      <c r="B35" s="760" t="s">
        <v>395</v>
      </c>
      <c r="C35" s="760"/>
      <c r="D35" s="760"/>
      <c r="E35" s="760"/>
      <c r="F35" s="760"/>
      <c r="G35" s="760"/>
      <c r="H35" s="760"/>
      <c r="I35" s="760"/>
      <c r="J35" s="27" t="s">
        <v>440</v>
      </c>
      <c r="K35" s="37">
        <f>K32-K33+K34</f>
        <v>0</v>
      </c>
      <c r="L35" s="82"/>
      <c r="M35" s="82"/>
      <c r="N35" s="82"/>
      <c r="O35" s="82"/>
      <c r="P35" s="82"/>
      <c r="Q35" s="82"/>
      <c r="R35" s="82"/>
      <c r="S35" s="82"/>
      <c r="T35" s="82"/>
      <c r="U35" s="82"/>
      <c r="V35" s="82"/>
      <c r="W35" s="82"/>
      <c r="X35" s="82"/>
      <c r="Y35" s="82"/>
      <c r="Z35" s="82"/>
      <c r="AA35" s="82"/>
      <c r="AB35" s="82"/>
      <c r="AC35" s="82"/>
      <c r="AD35" s="82"/>
      <c r="AE35" s="82"/>
      <c r="AF35" s="82"/>
      <c r="AG35" s="82"/>
      <c r="AH35" s="82"/>
    </row>
    <row r="36" spans="1:34" x14ac:dyDescent="0.25">
      <c r="A36" s="36">
        <v>9</v>
      </c>
      <c r="B36" s="760" t="s">
        <v>396</v>
      </c>
      <c r="C36" s="760"/>
      <c r="D36" s="760"/>
      <c r="E36" s="760"/>
      <c r="F36" s="760"/>
      <c r="G36" s="760"/>
      <c r="H36" s="760"/>
      <c r="I36" s="760"/>
      <c r="J36" s="27"/>
      <c r="K36" s="27"/>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x14ac:dyDescent="0.25">
      <c r="A37" s="35" t="s">
        <v>100</v>
      </c>
      <c r="B37" s="760" t="s">
        <v>403</v>
      </c>
      <c r="C37" s="760"/>
      <c r="D37" s="760"/>
      <c r="E37" s="760"/>
      <c r="F37" s="760"/>
      <c r="G37" s="760"/>
      <c r="H37" s="760"/>
      <c r="I37" s="760"/>
      <c r="J37" s="27" t="s">
        <v>440</v>
      </c>
      <c r="K37" s="27">
        <f>'Final Statement'!M33</f>
        <v>0</v>
      </c>
      <c r="L37" s="82"/>
      <c r="M37" s="82"/>
      <c r="N37" s="82"/>
      <c r="O37" s="82"/>
      <c r="P37" s="82"/>
      <c r="Q37" s="82"/>
      <c r="R37" s="82"/>
      <c r="S37" s="82"/>
      <c r="T37" s="82"/>
      <c r="U37" s="82"/>
      <c r="V37" s="82"/>
      <c r="W37" s="82"/>
      <c r="X37" s="82"/>
      <c r="Y37" s="82"/>
      <c r="Z37" s="82"/>
      <c r="AA37" s="82"/>
      <c r="AB37" s="82"/>
      <c r="AC37" s="82"/>
      <c r="AD37" s="82"/>
      <c r="AE37" s="82"/>
      <c r="AF37" s="82"/>
      <c r="AG37" s="82"/>
      <c r="AH37" s="82"/>
    </row>
    <row r="38" spans="1:34" x14ac:dyDescent="0.25">
      <c r="A38" s="35"/>
      <c r="B38" s="759" t="s">
        <v>404</v>
      </c>
      <c r="C38" s="759"/>
      <c r="D38" s="759"/>
      <c r="E38" s="759"/>
      <c r="F38" s="759"/>
      <c r="G38" s="759"/>
      <c r="H38" s="759"/>
      <c r="I38" s="759"/>
      <c r="J38" s="27"/>
      <c r="K38" s="27"/>
      <c r="L38" s="82"/>
      <c r="M38" s="82"/>
      <c r="N38" s="82"/>
      <c r="O38" s="82"/>
      <c r="P38" s="82"/>
      <c r="Q38" s="82"/>
      <c r="R38" s="82"/>
      <c r="S38" s="82"/>
      <c r="T38" s="82"/>
      <c r="U38" s="82"/>
      <c r="V38" s="82"/>
      <c r="W38" s="82"/>
      <c r="X38" s="82"/>
      <c r="Y38" s="82"/>
      <c r="Z38" s="82"/>
      <c r="AA38" s="82"/>
      <c r="AB38" s="82"/>
      <c r="AC38" s="82"/>
      <c r="AD38" s="82"/>
      <c r="AE38" s="82"/>
      <c r="AF38" s="82"/>
      <c r="AG38" s="82"/>
      <c r="AH38" s="82"/>
    </row>
    <row r="39" spans="1:34" x14ac:dyDescent="0.25">
      <c r="A39" s="35"/>
      <c r="B39" s="760" t="s">
        <v>405</v>
      </c>
      <c r="C39" s="760"/>
      <c r="D39" s="760"/>
      <c r="E39" s="760"/>
      <c r="F39" s="760"/>
      <c r="G39" s="760"/>
      <c r="H39" s="760"/>
      <c r="I39" s="760"/>
      <c r="J39" s="27"/>
      <c r="K39" s="27"/>
      <c r="L39" s="82"/>
      <c r="M39" s="82"/>
      <c r="N39" s="82"/>
      <c r="O39" s="82"/>
      <c r="P39" s="82"/>
      <c r="Q39" s="82"/>
      <c r="R39" s="82"/>
      <c r="S39" s="82"/>
      <c r="T39" s="82"/>
      <c r="U39" s="82"/>
      <c r="V39" s="82"/>
      <c r="W39" s="82"/>
      <c r="X39" s="82"/>
      <c r="Y39" s="82"/>
      <c r="Z39" s="82"/>
      <c r="AA39" s="82"/>
      <c r="AB39" s="82"/>
      <c r="AC39" s="82"/>
      <c r="AD39" s="82"/>
      <c r="AE39" s="82"/>
      <c r="AF39" s="82"/>
      <c r="AG39" s="82"/>
      <c r="AH39" s="82"/>
    </row>
    <row r="40" spans="1:34" x14ac:dyDescent="0.25">
      <c r="A40" s="35" t="s">
        <v>103</v>
      </c>
      <c r="B40" s="752" t="s">
        <v>397</v>
      </c>
      <c r="C40" s="752"/>
      <c r="D40" s="752"/>
      <c r="E40" s="752"/>
      <c r="F40" s="752"/>
      <c r="G40" s="752"/>
      <c r="H40" s="752"/>
      <c r="I40" s="752"/>
      <c r="J40" s="27" t="s">
        <v>440</v>
      </c>
      <c r="K40" s="27">
        <f>'Final Statement'!M34</f>
        <v>0</v>
      </c>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x14ac:dyDescent="0.25">
      <c r="A41" s="35"/>
      <c r="B41" s="760" t="s">
        <v>398</v>
      </c>
      <c r="C41" s="760"/>
      <c r="D41" s="760"/>
      <c r="E41" s="760"/>
      <c r="F41" s="760"/>
      <c r="G41" s="760"/>
      <c r="H41" s="760"/>
      <c r="I41" s="760"/>
      <c r="J41" s="27"/>
      <c r="K41" s="27"/>
      <c r="L41" s="82"/>
      <c r="M41" s="82"/>
      <c r="N41" s="82"/>
      <c r="O41" s="82"/>
      <c r="P41" s="82"/>
      <c r="Q41" s="82"/>
      <c r="R41" s="82"/>
      <c r="S41" s="82"/>
      <c r="T41" s="82"/>
      <c r="U41" s="82"/>
      <c r="V41" s="82"/>
      <c r="W41" s="82"/>
      <c r="X41" s="82"/>
      <c r="Y41" s="82"/>
      <c r="Z41" s="82"/>
      <c r="AA41" s="82"/>
      <c r="AB41" s="82"/>
      <c r="AC41" s="82"/>
      <c r="AD41" s="82"/>
      <c r="AE41" s="82"/>
      <c r="AF41" s="82"/>
      <c r="AG41" s="82"/>
      <c r="AH41" s="82"/>
    </row>
    <row r="42" spans="1:34" x14ac:dyDescent="0.25">
      <c r="A42" s="35" t="s">
        <v>107</v>
      </c>
      <c r="B42" s="760" t="s">
        <v>399</v>
      </c>
      <c r="C42" s="760"/>
      <c r="D42" s="760"/>
      <c r="E42" s="760"/>
      <c r="F42" s="760"/>
      <c r="G42" s="760"/>
      <c r="H42" s="760"/>
      <c r="I42" s="760"/>
      <c r="J42" s="27" t="s">
        <v>440</v>
      </c>
      <c r="K42" s="27">
        <f>'Final Statement'!M35</f>
        <v>0</v>
      </c>
      <c r="L42" s="82"/>
      <c r="M42" s="82"/>
      <c r="N42" s="82"/>
      <c r="O42" s="82"/>
      <c r="P42" s="82"/>
      <c r="Q42" s="82"/>
      <c r="R42" s="82"/>
      <c r="S42" s="82"/>
      <c r="T42" s="82"/>
      <c r="U42" s="82"/>
      <c r="V42" s="82"/>
      <c r="W42" s="82"/>
      <c r="X42" s="82"/>
      <c r="Y42" s="82"/>
      <c r="Z42" s="82"/>
      <c r="AA42" s="82"/>
      <c r="AB42" s="82"/>
      <c r="AC42" s="82"/>
      <c r="AD42" s="82"/>
      <c r="AE42" s="82"/>
      <c r="AF42" s="82"/>
      <c r="AG42" s="82"/>
      <c r="AH42" s="82"/>
    </row>
    <row r="43" spans="1:34" x14ac:dyDescent="0.25">
      <c r="A43" s="35"/>
      <c r="B43" s="760" t="s">
        <v>400</v>
      </c>
      <c r="C43" s="760"/>
      <c r="D43" s="760"/>
      <c r="E43" s="760"/>
      <c r="F43" s="760"/>
      <c r="G43" s="760"/>
      <c r="H43" s="760"/>
      <c r="I43" s="760"/>
      <c r="J43" s="27"/>
      <c r="K43" s="27"/>
      <c r="L43" s="82"/>
      <c r="M43" s="82"/>
      <c r="N43" s="82"/>
      <c r="O43" s="82"/>
      <c r="P43" s="82"/>
      <c r="Q43" s="82"/>
      <c r="R43" s="82"/>
      <c r="S43" s="82"/>
      <c r="T43" s="82"/>
      <c r="U43" s="82"/>
      <c r="V43" s="82"/>
      <c r="W43" s="82"/>
      <c r="X43" s="82"/>
      <c r="Y43" s="82"/>
      <c r="Z43" s="82"/>
      <c r="AA43" s="82"/>
      <c r="AB43" s="82"/>
      <c r="AC43" s="82"/>
      <c r="AD43" s="82"/>
      <c r="AE43" s="82"/>
      <c r="AF43" s="82"/>
      <c r="AG43" s="82"/>
      <c r="AH43" s="82"/>
    </row>
    <row r="44" spans="1:34" x14ac:dyDescent="0.25">
      <c r="A44" s="35" t="s">
        <v>150</v>
      </c>
      <c r="B44" s="760" t="s">
        <v>401</v>
      </c>
      <c r="C44" s="760"/>
      <c r="D44" s="760"/>
      <c r="E44" s="760"/>
      <c r="F44" s="760"/>
      <c r="G44" s="760"/>
      <c r="H44" s="760"/>
      <c r="I44" s="760"/>
      <c r="J44" s="27" t="s">
        <v>440</v>
      </c>
      <c r="K44" s="27">
        <f>'Final Statement'!M36</f>
        <v>0</v>
      </c>
      <c r="L44" s="82"/>
      <c r="M44" s="82"/>
      <c r="N44" s="82"/>
      <c r="O44" s="82"/>
      <c r="P44" s="82"/>
      <c r="Q44" s="82"/>
      <c r="R44" s="82"/>
      <c r="S44" s="82"/>
      <c r="T44" s="82"/>
      <c r="U44" s="82"/>
      <c r="V44" s="82"/>
      <c r="W44" s="82"/>
      <c r="X44" s="82"/>
      <c r="Y44" s="82"/>
      <c r="Z44" s="82"/>
      <c r="AA44" s="82"/>
      <c r="AB44" s="82"/>
      <c r="AC44" s="82"/>
      <c r="AD44" s="82"/>
      <c r="AE44" s="82"/>
      <c r="AF44" s="82"/>
      <c r="AG44" s="82"/>
      <c r="AH44" s="82"/>
    </row>
    <row r="45" spans="1:34" x14ac:dyDescent="0.25">
      <c r="A45" s="35"/>
      <c r="B45" s="760" t="s">
        <v>402</v>
      </c>
      <c r="C45" s="760"/>
      <c r="D45" s="760"/>
      <c r="E45" s="760"/>
      <c r="F45" s="760"/>
      <c r="G45" s="760"/>
      <c r="H45" s="760"/>
      <c r="I45" s="760"/>
      <c r="J45" s="27"/>
      <c r="K45" s="27"/>
      <c r="L45" s="82"/>
      <c r="M45" s="82"/>
      <c r="N45" s="82"/>
      <c r="O45" s="82"/>
      <c r="P45" s="82"/>
      <c r="Q45" s="82"/>
      <c r="R45" s="82"/>
      <c r="S45" s="82"/>
      <c r="T45" s="82"/>
      <c r="U45" s="82"/>
      <c r="V45" s="82"/>
      <c r="W45" s="82"/>
      <c r="X45" s="82"/>
      <c r="Y45" s="82"/>
      <c r="Z45" s="82"/>
      <c r="AA45" s="82"/>
      <c r="AB45" s="82"/>
      <c r="AC45" s="82"/>
      <c r="AD45" s="82"/>
      <c r="AE45" s="82"/>
      <c r="AF45" s="82"/>
      <c r="AG45" s="82"/>
      <c r="AH45" s="82"/>
    </row>
    <row r="46" spans="1:34" x14ac:dyDescent="0.25">
      <c r="A46" s="35" t="s">
        <v>111</v>
      </c>
      <c r="B46" s="760" t="s">
        <v>406</v>
      </c>
      <c r="C46" s="760"/>
      <c r="D46" s="760"/>
      <c r="E46" s="760"/>
      <c r="F46" s="760"/>
      <c r="G46" s="760"/>
      <c r="H46" s="760"/>
      <c r="I46" s="760"/>
      <c r="J46" s="27" t="s">
        <v>440</v>
      </c>
      <c r="K46" s="27">
        <f>'Final Statement'!M31</f>
        <v>0</v>
      </c>
      <c r="L46" s="82"/>
      <c r="M46" s="82"/>
      <c r="N46" s="82"/>
      <c r="O46" s="82"/>
      <c r="P46" s="82"/>
      <c r="Q46" s="82"/>
      <c r="R46" s="82"/>
      <c r="S46" s="82"/>
      <c r="T46" s="82"/>
      <c r="U46" s="82"/>
      <c r="V46" s="82"/>
      <c r="W46" s="82"/>
      <c r="X46" s="82"/>
      <c r="Y46" s="82"/>
      <c r="Z46" s="82"/>
      <c r="AA46" s="82"/>
      <c r="AB46" s="82"/>
      <c r="AC46" s="82"/>
      <c r="AD46" s="82"/>
      <c r="AE46" s="82"/>
      <c r="AF46" s="82"/>
      <c r="AG46" s="82"/>
      <c r="AH46" s="82"/>
    </row>
    <row r="47" spans="1:34" x14ac:dyDescent="0.25">
      <c r="A47" s="35" t="s">
        <v>113</v>
      </c>
      <c r="B47" s="760" t="s">
        <v>407</v>
      </c>
      <c r="C47" s="760"/>
      <c r="D47" s="760"/>
      <c r="E47" s="760"/>
      <c r="F47" s="760"/>
      <c r="G47" s="760"/>
      <c r="H47" s="760"/>
      <c r="I47" s="760"/>
      <c r="J47" s="27" t="s">
        <v>440</v>
      </c>
      <c r="K47" s="27">
        <f>'Final Statement'!M38</f>
        <v>0</v>
      </c>
      <c r="L47" s="82"/>
      <c r="M47" s="82"/>
      <c r="N47" s="82"/>
      <c r="O47" s="82"/>
      <c r="P47" s="82"/>
      <c r="Q47" s="82"/>
      <c r="R47" s="82"/>
      <c r="S47" s="82"/>
      <c r="T47" s="82"/>
      <c r="U47" s="82"/>
      <c r="V47" s="82"/>
      <c r="W47" s="82"/>
      <c r="X47" s="82"/>
      <c r="Y47" s="82"/>
      <c r="Z47" s="82"/>
      <c r="AA47" s="82"/>
      <c r="AB47" s="82"/>
      <c r="AC47" s="82"/>
      <c r="AD47" s="82"/>
      <c r="AE47" s="82"/>
      <c r="AF47" s="82"/>
      <c r="AG47" s="82"/>
      <c r="AH47" s="82"/>
    </row>
    <row r="48" spans="1:34" x14ac:dyDescent="0.25">
      <c r="A48" s="35" t="s">
        <v>118</v>
      </c>
      <c r="B48" s="752" t="str">
        <f>IF('Final Statement'!B37="","",'Final Statement'!B37)</f>
        <v/>
      </c>
      <c r="C48" s="752"/>
      <c r="D48" s="752"/>
      <c r="E48" s="752"/>
      <c r="F48" s="752"/>
      <c r="G48" s="752"/>
      <c r="H48" s="752"/>
      <c r="I48" s="752"/>
      <c r="J48" s="27" t="s">
        <v>440</v>
      </c>
      <c r="K48" s="27">
        <f>'Final Statement'!M37</f>
        <v>0</v>
      </c>
      <c r="L48" s="82"/>
      <c r="M48" s="82"/>
      <c r="N48" s="82"/>
      <c r="O48" s="82"/>
      <c r="P48" s="82"/>
      <c r="Q48" s="82"/>
      <c r="R48" s="82"/>
      <c r="S48" s="82"/>
      <c r="T48" s="82"/>
      <c r="U48" s="82"/>
      <c r="V48" s="82"/>
      <c r="W48" s="82"/>
      <c r="X48" s="82"/>
      <c r="Y48" s="82"/>
      <c r="Z48" s="82"/>
      <c r="AA48" s="82"/>
      <c r="AB48" s="82"/>
      <c r="AC48" s="82"/>
      <c r="AD48" s="82"/>
      <c r="AE48" s="82"/>
      <c r="AF48" s="82"/>
      <c r="AG48" s="82"/>
      <c r="AH48" s="82"/>
    </row>
    <row r="49" spans="1:34" x14ac:dyDescent="0.25">
      <c r="A49" s="36">
        <v>10</v>
      </c>
      <c r="B49" s="752" t="s">
        <v>408</v>
      </c>
      <c r="C49" s="752"/>
      <c r="D49" s="752"/>
      <c r="E49" s="752"/>
      <c r="F49" s="752"/>
      <c r="G49" s="752"/>
      <c r="H49" s="752"/>
      <c r="I49" s="752"/>
      <c r="J49" s="27"/>
      <c r="K49" s="27"/>
      <c r="L49" s="82"/>
      <c r="M49" s="82"/>
      <c r="N49" s="82"/>
      <c r="O49" s="82"/>
      <c r="P49" s="82"/>
      <c r="Q49" s="82"/>
      <c r="R49" s="82"/>
      <c r="S49" s="82"/>
      <c r="T49" s="82"/>
      <c r="U49" s="82"/>
      <c r="V49" s="82"/>
      <c r="W49" s="82"/>
      <c r="X49" s="82"/>
      <c r="Y49" s="82"/>
      <c r="Z49" s="82"/>
      <c r="AA49" s="82"/>
      <c r="AB49" s="82"/>
      <c r="AC49" s="82"/>
      <c r="AD49" s="82"/>
      <c r="AE49" s="82"/>
      <c r="AF49" s="82"/>
      <c r="AG49" s="82"/>
      <c r="AH49" s="82"/>
    </row>
    <row r="50" spans="1:34" x14ac:dyDescent="0.25">
      <c r="A50" s="35" t="s">
        <v>100</v>
      </c>
      <c r="B50" s="752" t="s">
        <v>444</v>
      </c>
      <c r="C50" s="752"/>
      <c r="D50" s="752"/>
      <c r="E50" s="752"/>
      <c r="F50" s="752"/>
      <c r="G50" s="752"/>
      <c r="H50" s="752"/>
      <c r="I50" s="752"/>
      <c r="J50" s="27" t="s">
        <v>440</v>
      </c>
      <c r="K50" s="27">
        <f>'Final Statement'!M24</f>
        <v>0</v>
      </c>
      <c r="L50" s="82"/>
      <c r="M50" s="82"/>
      <c r="N50" s="82"/>
      <c r="O50" s="82"/>
      <c r="P50" s="82"/>
      <c r="Q50" s="82"/>
      <c r="R50" s="82"/>
      <c r="S50" s="82"/>
      <c r="T50" s="82"/>
      <c r="U50" s="82"/>
      <c r="V50" s="82"/>
      <c r="W50" s="82"/>
      <c r="X50" s="82"/>
      <c r="Y50" s="82"/>
      <c r="Z50" s="82"/>
      <c r="AA50" s="82"/>
      <c r="AB50" s="82"/>
      <c r="AC50" s="82"/>
      <c r="AD50" s="82"/>
      <c r="AE50" s="82"/>
      <c r="AF50" s="82"/>
      <c r="AG50" s="82"/>
      <c r="AH50" s="82"/>
    </row>
    <row r="51" spans="1:34" x14ac:dyDescent="0.25">
      <c r="A51" s="35" t="s">
        <v>103</v>
      </c>
      <c r="B51" s="752" t="s">
        <v>409</v>
      </c>
      <c r="C51" s="752"/>
      <c r="D51" s="752"/>
      <c r="E51" s="752"/>
      <c r="F51" s="752"/>
      <c r="G51" s="752"/>
      <c r="H51" s="752"/>
      <c r="I51" s="752"/>
      <c r="J51" s="27" t="s">
        <v>440</v>
      </c>
      <c r="K51" s="27"/>
      <c r="L51" s="82"/>
      <c r="M51" s="82"/>
      <c r="N51" s="82"/>
      <c r="O51" s="82"/>
      <c r="P51" s="82"/>
      <c r="Q51" s="82"/>
      <c r="R51" s="82"/>
      <c r="S51" s="82"/>
      <c r="T51" s="82"/>
      <c r="U51" s="82"/>
      <c r="V51" s="82"/>
      <c r="W51" s="82"/>
      <c r="X51" s="82"/>
      <c r="Y51" s="82"/>
      <c r="Z51" s="82"/>
      <c r="AA51" s="82"/>
      <c r="AB51" s="82"/>
      <c r="AC51" s="82"/>
      <c r="AD51" s="82"/>
      <c r="AE51" s="82"/>
      <c r="AF51" s="82"/>
      <c r="AG51" s="82"/>
      <c r="AH51" s="82"/>
    </row>
    <row r="52" spans="1:34" x14ac:dyDescent="0.25">
      <c r="A52" s="35" t="s">
        <v>107</v>
      </c>
      <c r="B52" s="752" t="s">
        <v>410</v>
      </c>
      <c r="C52" s="752"/>
      <c r="D52" s="752"/>
      <c r="E52" s="752"/>
      <c r="F52" s="752"/>
      <c r="G52" s="752"/>
      <c r="H52" s="752"/>
      <c r="I52" s="752"/>
      <c r="J52" s="27" t="s">
        <v>440</v>
      </c>
      <c r="K52" s="27">
        <f>'Final Statement'!M19</f>
        <v>0</v>
      </c>
      <c r="L52" s="82"/>
      <c r="M52" s="82"/>
      <c r="N52" s="82"/>
      <c r="O52" s="82"/>
      <c r="P52" s="82"/>
      <c r="Q52" s="82"/>
      <c r="R52" s="82"/>
      <c r="S52" s="82"/>
      <c r="T52" s="82"/>
      <c r="U52" s="82"/>
      <c r="V52" s="82"/>
      <c r="W52" s="82"/>
      <c r="X52" s="82"/>
      <c r="Y52" s="82"/>
      <c r="Z52" s="82"/>
      <c r="AA52" s="82"/>
      <c r="AB52" s="82"/>
      <c r="AC52" s="82"/>
      <c r="AD52" s="82"/>
      <c r="AE52" s="82"/>
      <c r="AF52" s="82"/>
      <c r="AG52" s="82"/>
      <c r="AH52" s="82"/>
    </row>
    <row r="53" spans="1:34" x14ac:dyDescent="0.25">
      <c r="A53" s="35" t="s">
        <v>150</v>
      </c>
      <c r="B53" s="752" t="s">
        <v>445</v>
      </c>
      <c r="C53" s="752"/>
      <c r="D53" s="752"/>
      <c r="E53" s="752"/>
      <c r="F53" s="752"/>
      <c r="G53" s="752"/>
      <c r="H53" s="752"/>
      <c r="I53" s="752"/>
      <c r="J53" s="27" t="s">
        <v>440</v>
      </c>
      <c r="K53" s="27">
        <f>'Final Statement'!M20+'Final Statement'!M21</f>
        <v>0</v>
      </c>
      <c r="L53" s="82"/>
      <c r="M53" s="82"/>
      <c r="N53" s="82"/>
      <c r="O53" s="82"/>
      <c r="P53" s="82"/>
      <c r="Q53" s="82"/>
      <c r="R53" s="82"/>
      <c r="S53" s="82"/>
      <c r="T53" s="82"/>
      <c r="U53" s="82"/>
      <c r="V53" s="82"/>
      <c r="W53" s="82"/>
      <c r="X53" s="82"/>
      <c r="Y53" s="82"/>
      <c r="Z53" s="82"/>
      <c r="AA53" s="82"/>
      <c r="AB53" s="82"/>
      <c r="AC53" s="82"/>
      <c r="AD53" s="82"/>
      <c r="AE53" s="82"/>
      <c r="AF53" s="82"/>
      <c r="AG53" s="82"/>
      <c r="AH53" s="82"/>
    </row>
    <row r="54" spans="1:34" x14ac:dyDescent="0.25">
      <c r="A54" s="35" t="s">
        <v>111</v>
      </c>
      <c r="B54" s="752" t="str">
        <f>IF('Final Statement'!B22="","",'Final Statement'!B22)</f>
        <v/>
      </c>
      <c r="C54" s="752"/>
      <c r="D54" s="752"/>
      <c r="E54" s="752"/>
      <c r="F54" s="752"/>
      <c r="G54" s="752"/>
      <c r="H54" s="752"/>
      <c r="I54" s="752"/>
      <c r="J54" s="27" t="s">
        <v>440</v>
      </c>
      <c r="K54" s="27">
        <f>'Final Statement'!M22</f>
        <v>0</v>
      </c>
      <c r="L54" s="82"/>
      <c r="M54" s="82"/>
      <c r="N54" s="82"/>
      <c r="O54" s="82"/>
      <c r="P54" s="82"/>
      <c r="Q54" s="82"/>
      <c r="R54" s="82"/>
      <c r="S54" s="82"/>
      <c r="T54" s="82"/>
      <c r="U54" s="82"/>
      <c r="V54" s="82"/>
      <c r="W54" s="82"/>
      <c r="X54" s="82"/>
      <c r="Y54" s="82"/>
      <c r="Z54" s="82"/>
      <c r="AA54" s="82"/>
      <c r="AB54" s="82"/>
      <c r="AC54" s="82"/>
      <c r="AD54" s="82"/>
      <c r="AE54" s="82"/>
      <c r="AF54" s="82"/>
      <c r="AG54" s="82"/>
      <c r="AH54" s="82"/>
    </row>
    <row r="55" spans="1:34" x14ac:dyDescent="0.25">
      <c r="A55" s="35" t="s">
        <v>113</v>
      </c>
      <c r="B55" s="752" t="str">
        <f>IF('Final Statement'!B23="","",'Final Statement'!B23)</f>
        <v/>
      </c>
      <c r="C55" s="752"/>
      <c r="D55" s="752"/>
      <c r="E55" s="752"/>
      <c r="F55" s="752"/>
      <c r="G55" s="752"/>
      <c r="H55" s="752"/>
      <c r="I55" s="752"/>
      <c r="J55" s="27" t="s">
        <v>440</v>
      </c>
      <c r="K55" s="27">
        <f>'Final Statement'!M23</f>
        <v>0</v>
      </c>
      <c r="L55" s="82"/>
      <c r="M55" s="82"/>
      <c r="N55" s="82"/>
      <c r="O55" s="82"/>
      <c r="P55" s="82"/>
      <c r="Q55" s="82"/>
      <c r="R55" s="82"/>
      <c r="S55" s="82"/>
      <c r="T55" s="82"/>
      <c r="U55" s="82"/>
      <c r="V55" s="82"/>
      <c r="W55" s="82"/>
      <c r="X55" s="82"/>
      <c r="Y55" s="82"/>
      <c r="Z55" s="82"/>
      <c r="AA55" s="82"/>
      <c r="AB55" s="82"/>
      <c r="AC55" s="82"/>
      <c r="AD55" s="82"/>
      <c r="AE55" s="82"/>
      <c r="AF55" s="82"/>
      <c r="AG55" s="82"/>
      <c r="AH55" s="82"/>
    </row>
    <row r="56" spans="1:34" x14ac:dyDescent="0.25">
      <c r="A56" s="35" t="s">
        <v>116</v>
      </c>
      <c r="B56" s="752" t="s">
        <v>411</v>
      </c>
      <c r="C56" s="752"/>
      <c r="D56" s="752"/>
      <c r="E56" s="752"/>
      <c r="F56" s="752"/>
      <c r="G56" s="752"/>
      <c r="H56" s="752"/>
      <c r="I56" s="752"/>
      <c r="J56" s="27" t="s">
        <v>440</v>
      </c>
      <c r="K56" s="27"/>
      <c r="L56" s="82"/>
      <c r="M56" s="82"/>
      <c r="N56" s="82"/>
      <c r="O56" s="82"/>
      <c r="P56" s="82"/>
      <c r="Q56" s="82"/>
      <c r="R56" s="82"/>
      <c r="S56" s="82"/>
      <c r="T56" s="82"/>
      <c r="U56" s="82"/>
      <c r="V56" s="82"/>
      <c r="W56" s="82"/>
      <c r="X56" s="82"/>
      <c r="Y56" s="82"/>
      <c r="Z56" s="82"/>
      <c r="AA56" s="82"/>
      <c r="AB56" s="82"/>
      <c r="AC56" s="82"/>
      <c r="AD56" s="82"/>
      <c r="AE56" s="82"/>
      <c r="AF56" s="82"/>
      <c r="AG56" s="82"/>
      <c r="AH56" s="82"/>
    </row>
    <row r="57" spans="1:34" x14ac:dyDescent="0.25">
      <c r="A57" s="35" t="s">
        <v>118</v>
      </c>
      <c r="B57" s="752" t="s">
        <v>412</v>
      </c>
      <c r="C57" s="752"/>
      <c r="D57" s="752"/>
      <c r="E57" s="752"/>
      <c r="F57" s="752"/>
      <c r="G57" s="752"/>
      <c r="H57" s="752"/>
      <c r="I57" s="752"/>
      <c r="J57" s="27" t="s">
        <v>440</v>
      </c>
      <c r="K57" s="27"/>
      <c r="L57" s="82"/>
      <c r="M57" s="82"/>
      <c r="N57" s="82"/>
      <c r="O57" s="82"/>
      <c r="P57" s="82"/>
      <c r="Q57" s="82"/>
      <c r="R57" s="82"/>
      <c r="S57" s="82"/>
      <c r="T57" s="82"/>
      <c r="U57" s="82"/>
      <c r="V57" s="82"/>
      <c r="W57" s="82"/>
      <c r="X57" s="82"/>
      <c r="Y57" s="82"/>
      <c r="Z57" s="82"/>
      <c r="AA57" s="82"/>
      <c r="AB57" s="82"/>
      <c r="AC57" s="82"/>
      <c r="AD57" s="82"/>
      <c r="AE57" s="82"/>
      <c r="AF57" s="82"/>
      <c r="AG57" s="82"/>
      <c r="AH57" s="82"/>
    </row>
    <row r="58" spans="1:34" x14ac:dyDescent="0.25">
      <c r="A58" s="35" t="s">
        <v>121</v>
      </c>
      <c r="B58" s="752" t="s">
        <v>413</v>
      </c>
      <c r="C58" s="752"/>
      <c r="D58" s="752"/>
      <c r="E58" s="752"/>
      <c r="F58" s="752"/>
      <c r="G58" s="752"/>
      <c r="H58" s="752"/>
      <c r="I58" s="752"/>
      <c r="J58" s="27" t="s">
        <v>440</v>
      </c>
      <c r="K58" s="27"/>
      <c r="L58" s="82"/>
      <c r="M58" s="82"/>
      <c r="N58" s="82"/>
      <c r="O58" s="82"/>
      <c r="P58" s="82"/>
      <c r="Q58" s="82"/>
      <c r="R58" s="82"/>
      <c r="S58" s="82"/>
      <c r="T58" s="82"/>
      <c r="U58" s="82"/>
      <c r="V58" s="82"/>
      <c r="W58" s="82"/>
      <c r="X58" s="82"/>
      <c r="Y58" s="82"/>
      <c r="Z58" s="82"/>
      <c r="AA58" s="82"/>
      <c r="AB58" s="82"/>
      <c r="AC58" s="82"/>
      <c r="AD58" s="82"/>
      <c r="AE58" s="82"/>
      <c r="AF58" s="82"/>
      <c r="AG58" s="82"/>
      <c r="AH58" s="82"/>
    </row>
    <row r="59" spans="1:34" x14ac:dyDescent="0.25">
      <c r="A59" s="35" t="s">
        <v>123</v>
      </c>
      <c r="B59" s="752" t="s">
        <v>414</v>
      </c>
      <c r="C59" s="752"/>
      <c r="D59" s="752"/>
      <c r="E59" s="752"/>
      <c r="F59" s="752"/>
      <c r="G59" s="752"/>
      <c r="H59" s="752"/>
      <c r="I59" s="752"/>
      <c r="J59" s="27" t="s">
        <v>440</v>
      </c>
      <c r="K59" s="27">
        <f>'Final Statement'!M25</f>
        <v>0</v>
      </c>
      <c r="L59" s="82"/>
      <c r="M59" s="82"/>
      <c r="N59" s="82"/>
      <c r="O59" s="82"/>
      <c r="P59" s="82"/>
      <c r="Q59" s="82"/>
      <c r="R59" s="82"/>
      <c r="S59" s="82"/>
      <c r="T59" s="82"/>
      <c r="U59" s="82"/>
      <c r="V59" s="82"/>
      <c r="W59" s="82"/>
      <c r="X59" s="82"/>
      <c r="Y59" s="82"/>
      <c r="Z59" s="82"/>
      <c r="AA59" s="82"/>
      <c r="AB59" s="82"/>
      <c r="AC59" s="82"/>
      <c r="AD59" s="82"/>
      <c r="AE59" s="82"/>
      <c r="AF59" s="82"/>
      <c r="AG59" s="82"/>
      <c r="AH59" s="82"/>
    </row>
    <row r="60" spans="1:34" x14ac:dyDescent="0.25">
      <c r="A60" s="35" t="s">
        <v>125</v>
      </c>
      <c r="B60" s="752" t="s">
        <v>415</v>
      </c>
      <c r="C60" s="752"/>
      <c r="D60" s="752"/>
      <c r="E60" s="752"/>
      <c r="F60" s="752"/>
      <c r="G60" s="752"/>
      <c r="H60" s="752"/>
      <c r="I60" s="752"/>
      <c r="J60" s="27" t="s">
        <v>440</v>
      </c>
      <c r="K60" s="27">
        <f>'Final Statement'!M26</f>
        <v>0</v>
      </c>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4" x14ac:dyDescent="0.25">
      <c r="A61" s="35" t="s">
        <v>416</v>
      </c>
      <c r="B61" s="752" t="s">
        <v>417</v>
      </c>
      <c r="C61" s="752"/>
      <c r="D61" s="752"/>
      <c r="E61" s="752"/>
      <c r="F61" s="752"/>
      <c r="G61" s="752"/>
      <c r="H61" s="752"/>
      <c r="I61" s="752"/>
      <c r="J61" s="27" t="s">
        <v>440</v>
      </c>
      <c r="K61" s="27"/>
      <c r="L61" s="82"/>
      <c r="M61" s="82"/>
      <c r="N61" s="82"/>
      <c r="O61" s="82"/>
      <c r="P61" s="82"/>
      <c r="Q61" s="82"/>
      <c r="R61" s="82"/>
      <c r="S61" s="82"/>
      <c r="T61" s="82"/>
      <c r="U61" s="82"/>
      <c r="V61" s="82"/>
      <c r="W61" s="82"/>
      <c r="X61" s="82"/>
      <c r="Y61" s="82"/>
      <c r="Z61" s="82"/>
      <c r="AA61" s="82"/>
      <c r="AB61" s="82"/>
      <c r="AC61" s="82"/>
      <c r="AD61" s="82"/>
      <c r="AE61" s="82"/>
      <c r="AF61" s="82"/>
      <c r="AG61" s="82"/>
      <c r="AH61" s="82"/>
    </row>
    <row r="62" spans="1:34" x14ac:dyDescent="0.25">
      <c r="A62" s="35" t="s">
        <v>418</v>
      </c>
      <c r="B62" s="752" t="str">
        <f>IF('Final Statement'!B27="","",'Final Statement'!B27)</f>
        <v/>
      </c>
      <c r="C62" s="752"/>
      <c r="D62" s="752"/>
      <c r="E62" s="752"/>
      <c r="F62" s="752"/>
      <c r="G62" s="752"/>
      <c r="H62" s="752"/>
      <c r="I62" s="752"/>
      <c r="J62" s="27" t="s">
        <v>440</v>
      </c>
      <c r="K62" s="27">
        <f>'Final Statement'!M27</f>
        <v>0</v>
      </c>
      <c r="L62" s="82"/>
      <c r="M62" s="82"/>
      <c r="N62" s="82"/>
      <c r="O62" s="82"/>
      <c r="P62" s="82"/>
      <c r="Q62" s="82"/>
      <c r="R62" s="82"/>
      <c r="S62" s="82"/>
      <c r="T62" s="82"/>
      <c r="U62" s="82"/>
      <c r="V62" s="82"/>
      <c r="W62" s="82"/>
      <c r="X62" s="82"/>
      <c r="Y62" s="82"/>
      <c r="Z62" s="82"/>
      <c r="AA62" s="82"/>
      <c r="AB62" s="82"/>
      <c r="AC62" s="82"/>
      <c r="AD62" s="82"/>
      <c r="AE62" s="82"/>
      <c r="AF62" s="82"/>
      <c r="AG62" s="82"/>
      <c r="AH62" s="82"/>
    </row>
    <row r="63" spans="1:34" x14ac:dyDescent="0.25">
      <c r="A63" s="35" t="s">
        <v>419</v>
      </c>
      <c r="B63" s="752" t="str">
        <f>IF('Final Statement'!B28="","",'Final Statement'!B28)</f>
        <v/>
      </c>
      <c r="C63" s="752"/>
      <c r="D63" s="752"/>
      <c r="E63" s="752"/>
      <c r="F63" s="752"/>
      <c r="G63" s="752"/>
      <c r="H63" s="752"/>
      <c r="I63" s="752"/>
      <c r="J63" s="27" t="s">
        <v>440</v>
      </c>
      <c r="K63" s="27">
        <f>'Final Statement'!M28</f>
        <v>0</v>
      </c>
      <c r="L63" s="82"/>
      <c r="M63" s="82"/>
      <c r="N63" s="82"/>
      <c r="O63" s="82"/>
      <c r="P63" s="82"/>
      <c r="Q63" s="82"/>
      <c r="R63" s="82"/>
      <c r="S63" s="82"/>
      <c r="T63" s="82"/>
      <c r="U63" s="82"/>
      <c r="V63" s="82"/>
      <c r="W63" s="82"/>
      <c r="X63" s="82"/>
      <c r="Y63" s="82"/>
      <c r="Z63" s="82"/>
      <c r="AA63" s="82"/>
      <c r="AB63" s="82"/>
      <c r="AC63" s="82"/>
      <c r="AD63" s="82"/>
      <c r="AE63" s="82"/>
      <c r="AF63" s="82"/>
      <c r="AG63" s="82"/>
      <c r="AH63" s="82"/>
    </row>
    <row r="64" spans="1:34" x14ac:dyDescent="0.25">
      <c r="A64" s="35" t="s">
        <v>420</v>
      </c>
      <c r="B64" s="752" t="s">
        <v>421</v>
      </c>
      <c r="C64" s="752"/>
      <c r="D64" s="752"/>
      <c r="E64" s="752"/>
      <c r="F64" s="752"/>
      <c r="G64" s="752"/>
      <c r="H64" s="752"/>
      <c r="I64" s="752"/>
      <c r="J64" s="27" t="s">
        <v>440</v>
      </c>
      <c r="K64" s="27"/>
      <c r="L64" s="82"/>
      <c r="M64" s="82"/>
      <c r="N64" s="82"/>
      <c r="O64" s="82"/>
      <c r="P64" s="82"/>
      <c r="Q64" s="82"/>
      <c r="R64" s="82"/>
      <c r="S64" s="82"/>
      <c r="T64" s="82"/>
      <c r="U64" s="82"/>
      <c r="V64" s="82"/>
      <c r="W64" s="82"/>
      <c r="X64" s="82"/>
      <c r="Y64" s="82"/>
      <c r="Z64" s="82"/>
      <c r="AA64" s="82"/>
      <c r="AB64" s="82"/>
      <c r="AC64" s="82"/>
      <c r="AD64" s="82"/>
      <c r="AE64" s="82"/>
      <c r="AF64" s="82"/>
      <c r="AG64" s="82"/>
      <c r="AH64" s="82"/>
    </row>
    <row r="65" spans="1:34" x14ac:dyDescent="0.25">
      <c r="A65" s="35" t="s">
        <v>422</v>
      </c>
      <c r="B65" s="752" t="s">
        <v>423</v>
      </c>
      <c r="C65" s="752"/>
      <c r="D65" s="752"/>
      <c r="E65" s="752"/>
      <c r="F65" s="752"/>
      <c r="G65" s="752"/>
      <c r="H65" s="752"/>
      <c r="I65" s="752"/>
      <c r="J65" s="27" t="s">
        <v>440</v>
      </c>
      <c r="K65" s="27"/>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x14ac:dyDescent="0.25">
      <c r="A66" s="35" t="s">
        <v>424</v>
      </c>
      <c r="B66" s="752" t="s">
        <v>446</v>
      </c>
      <c r="C66" s="752"/>
      <c r="D66" s="752"/>
      <c r="E66" s="752"/>
      <c r="F66" s="752"/>
      <c r="G66" s="752"/>
      <c r="H66" s="752"/>
      <c r="I66" s="752"/>
      <c r="J66" s="27" t="s">
        <v>440</v>
      </c>
      <c r="K66" s="37">
        <f>'Final Statement'!M29</f>
        <v>0</v>
      </c>
      <c r="L66" s="82"/>
      <c r="M66" s="82"/>
      <c r="N66" s="82"/>
      <c r="O66" s="82"/>
      <c r="P66" s="82"/>
      <c r="Q66" s="82"/>
      <c r="R66" s="82"/>
      <c r="S66" s="82"/>
      <c r="T66" s="82"/>
      <c r="U66" s="82"/>
      <c r="V66" s="82"/>
      <c r="W66" s="82"/>
      <c r="X66" s="82"/>
      <c r="Y66" s="82"/>
      <c r="Z66" s="82"/>
      <c r="AA66" s="82"/>
      <c r="AB66" s="82"/>
      <c r="AC66" s="82"/>
      <c r="AD66" s="82"/>
      <c r="AE66" s="82"/>
      <c r="AF66" s="82"/>
      <c r="AG66" s="82"/>
      <c r="AH66" s="82"/>
    </row>
    <row r="67" spans="1:34" x14ac:dyDescent="0.25">
      <c r="A67" s="35"/>
      <c r="B67" s="619" t="s">
        <v>448</v>
      </c>
      <c r="C67" s="755"/>
      <c r="D67" s="755"/>
      <c r="E67" s="755"/>
      <c r="F67" s="755"/>
      <c r="G67" s="755"/>
      <c r="H67" s="755"/>
      <c r="I67" s="620"/>
      <c r="J67" s="27" t="s">
        <v>440</v>
      </c>
      <c r="K67" s="27">
        <f>'Final Statement'!M30</f>
        <v>0</v>
      </c>
      <c r="L67" s="82"/>
      <c r="M67" s="82"/>
      <c r="N67" s="82"/>
      <c r="O67" s="82"/>
      <c r="P67" s="82"/>
      <c r="Q67" s="82"/>
      <c r="R67" s="82"/>
      <c r="S67" s="82"/>
      <c r="T67" s="82"/>
      <c r="U67" s="82"/>
      <c r="V67" s="82"/>
      <c r="W67" s="82"/>
      <c r="X67" s="82"/>
      <c r="Y67" s="82"/>
      <c r="Z67" s="82"/>
      <c r="AA67" s="82"/>
      <c r="AB67" s="82"/>
      <c r="AC67" s="82"/>
      <c r="AD67" s="82"/>
      <c r="AE67" s="82"/>
      <c r="AF67" s="82"/>
      <c r="AG67" s="82"/>
      <c r="AH67" s="82"/>
    </row>
    <row r="68" spans="1:34" x14ac:dyDescent="0.25">
      <c r="A68" s="35"/>
      <c r="B68" s="619" t="s">
        <v>77</v>
      </c>
      <c r="C68" s="755"/>
      <c r="D68" s="755"/>
      <c r="E68" s="755"/>
      <c r="F68" s="755"/>
      <c r="G68" s="755"/>
      <c r="H68" s="755"/>
      <c r="I68" s="620"/>
      <c r="J68" s="27" t="s">
        <v>440</v>
      </c>
      <c r="K68" s="27">
        <f>'Final Statement'!M39</f>
        <v>0</v>
      </c>
      <c r="L68" s="82"/>
      <c r="M68" s="82"/>
      <c r="N68" s="82"/>
      <c r="O68" s="82"/>
      <c r="P68" s="82"/>
      <c r="Q68" s="82"/>
      <c r="R68" s="82"/>
      <c r="S68" s="82"/>
      <c r="T68" s="82"/>
      <c r="U68" s="82"/>
      <c r="V68" s="82"/>
      <c r="W68" s="82"/>
      <c r="X68" s="82"/>
      <c r="Y68" s="82"/>
      <c r="Z68" s="82"/>
      <c r="AA68" s="82"/>
      <c r="AB68" s="82"/>
      <c r="AC68" s="82"/>
      <c r="AD68" s="82"/>
      <c r="AE68" s="82"/>
      <c r="AF68" s="82"/>
      <c r="AG68" s="82"/>
      <c r="AH68" s="82"/>
    </row>
    <row r="69" spans="1:34" x14ac:dyDescent="0.25">
      <c r="A69" s="36">
        <v>12</v>
      </c>
      <c r="B69" s="752" t="s">
        <v>425</v>
      </c>
      <c r="C69" s="752"/>
      <c r="D69" s="752"/>
      <c r="E69" s="752"/>
      <c r="F69" s="752"/>
      <c r="G69" s="752"/>
      <c r="H69" s="752"/>
      <c r="I69" s="752"/>
      <c r="J69" s="27" t="s">
        <v>440</v>
      </c>
      <c r="K69" s="27">
        <f>'Final Statement'!M40</f>
        <v>0</v>
      </c>
      <c r="L69" s="82"/>
      <c r="M69" s="82"/>
      <c r="N69" s="82"/>
      <c r="O69" s="82"/>
      <c r="P69" s="82"/>
      <c r="Q69" s="82"/>
      <c r="R69" s="82"/>
      <c r="S69" s="82"/>
      <c r="T69" s="82"/>
      <c r="U69" s="82"/>
      <c r="V69" s="82"/>
      <c r="W69" s="82"/>
      <c r="X69" s="82"/>
      <c r="Y69" s="82"/>
      <c r="Z69" s="82"/>
      <c r="AA69" s="82"/>
      <c r="AB69" s="82"/>
      <c r="AC69" s="82"/>
      <c r="AD69" s="82"/>
      <c r="AE69" s="82"/>
      <c r="AF69" s="82"/>
      <c r="AG69" s="82"/>
      <c r="AH69" s="82"/>
    </row>
    <row r="70" spans="1:34" x14ac:dyDescent="0.25">
      <c r="A70" s="36"/>
      <c r="B70" s="752" t="s">
        <v>426</v>
      </c>
      <c r="C70" s="752"/>
      <c r="D70" s="752"/>
      <c r="E70" s="752"/>
      <c r="F70" s="752"/>
      <c r="G70" s="752"/>
      <c r="H70" s="752"/>
      <c r="I70" s="752"/>
      <c r="J70" s="27" t="s">
        <v>440</v>
      </c>
      <c r="K70" s="38">
        <f>MROUND(K69,10)</f>
        <v>0</v>
      </c>
      <c r="L70" s="82"/>
      <c r="M70" s="82"/>
      <c r="N70" s="82"/>
      <c r="O70" s="82"/>
      <c r="P70" s="82"/>
      <c r="Q70" s="82"/>
      <c r="R70" s="82"/>
      <c r="S70" s="82"/>
      <c r="T70" s="82"/>
      <c r="U70" s="82"/>
      <c r="V70" s="82"/>
      <c r="W70" s="82"/>
      <c r="X70" s="82"/>
      <c r="Y70" s="82"/>
      <c r="Z70" s="82"/>
      <c r="AA70" s="82"/>
      <c r="AB70" s="82"/>
      <c r="AC70" s="82"/>
      <c r="AD70" s="82"/>
      <c r="AE70" s="82"/>
      <c r="AF70" s="82"/>
      <c r="AG70" s="82"/>
      <c r="AH70" s="82"/>
    </row>
    <row r="71" spans="1:34" x14ac:dyDescent="0.25">
      <c r="A71" s="36">
        <v>13</v>
      </c>
      <c r="B71" s="752" t="s">
        <v>320</v>
      </c>
      <c r="C71" s="752"/>
      <c r="D71" s="752"/>
      <c r="E71" s="752"/>
      <c r="F71" s="752"/>
      <c r="G71" s="752"/>
      <c r="H71" s="752"/>
      <c r="I71" s="752"/>
      <c r="J71" s="27" t="s">
        <v>440</v>
      </c>
      <c r="K71" s="37">
        <f>'Final Statement'!M41</f>
        <v>0</v>
      </c>
      <c r="L71" s="82"/>
      <c r="M71" s="82"/>
      <c r="N71" s="82"/>
      <c r="O71" s="82"/>
      <c r="P71" s="82"/>
      <c r="Q71" s="82"/>
      <c r="R71" s="82"/>
      <c r="S71" s="82"/>
      <c r="T71" s="82"/>
      <c r="U71" s="82"/>
      <c r="V71" s="82"/>
      <c r="W71" s="82"/>
      <c r="X71" s="82"/>
      <c r="Y71" s="82"/>
      <c r="Z71" s="82"/>
      <c r="AA71" s="82"/>
      <c r="AB71" s="82"/>
      <c r="AC71" s="82"/>
      <c r="AD71" s="82"/>
      <c r="AE71" s="82"/>
      <c r="AF71" s="82"/>
      <c r="AG71" s="82"/>
      <c r="AH71" s="82"/>
    </row>
    <row r="72" spans="1:34" x14ac:dyDescent="0.25">
      <c r="A72" s="36">
        <v>14</v>
      </c>
      <c r="B72" s="752" t="s">
        <v>510</v>
      </c>
      <c r="C72" s="752"/>
      <c r="D72" s="752"/>
      <c r="E72" s="752"/>
      <c r="F72" s="752"/>
      <c r="G72" s="752"/>
      <c r="H72" s="752"/>
      <c r="I72" s="752"/>
      <c r="J72" s="27" t="s">
        <v>440</v>
      </c>
      <c r="K72" s="27">
        <f>'Final Statement'!M42</f>
        <v>0</v>
      </c>
      <c r="L72" s="82"/>
      <c r="M72" s="82"/>
      <c r="N72" s="82"/>
      <c r="O72" s="82"/>
      <c r="P72" s="82"/>
      <c r="Q72" s="82"/>
      <c r="R72" s="82"/>
      <c r="S72" s="82"/>
      <c r="T72" s="82"/>
      <c r="U72" s="82"/>
      <c r="V72" s="82"/>
      <c r="W72" s="82"/>
      <c r="X72" s="82"/>
      <c r="Y72" s="82"/>
      <c r="Z72" s="82"/>
      <c r="AA72" s="82"/>
      <c r="AB72" s="82"/>
      <c r="AC72" s="82"/>
      <c r="AD72" s="82"/>
      <c r="AE72" s="82"/>
      <c r="AF72" s="82"/>
      <c r="AG72" s="82"/>
      <c r="AH72" s="82"/>
    </row>
    <row r="73" spans="1:34" x14ac:dyDescent="0.25">
      <c r="A73" s="36"/>
      <c r="B73" s="754" t="s">
        <v>428</v>
      </c>
      <c r="C73" s="752"/>
      <c r="D73" s="752"/>
      <c r="E73" s="752"/>
      <c r="F73" s="752"/>
      <c r="G73" s="752"/>
      <c r="H73" s="752"/>
      <c r="I73" s="752"/>
      <c r="J73" s="27"/>
      <c r="K73" s="27"/>
      <c r="L73" s="82"/>
      <c r="M73" s="82"/>
      <c r="N73" s="82"/>
      <c r="O73" s="82"/>
      <c r="P73" s="82"/>
      <c r="Q73" s="82"/>
      <c r="R73" s="82"/>
      <c r="S73" s="82"/>
      <c r="T73" s="82"/>
      <c r="U73" s="82"/>
      <c r="V73" s="82"/>
      <c r="W73" s="82"/>
      <c r="X73" s="82"/>
      <c r="Y73" s="82"/>
      <c r="Z73" s="82"/>
      <c r="AA73" s="82"/>
      <c r="AB73" s="82"/>
      <c r="AC73" s="82"/>
      <c r="AD73" s="82"/>
      <c r="AE73" s="82"/>
      <c r="AF73" s="82"/>
      <c r="AG73" s="82"/>
      <c r="AH73" s="82"/>
    </row>
    <row r="74" spans="1:34" x14ac:dyDescent="0.25">
      <c r="A74" s="36">
        <v>15</v>
      </c>
      <c r="B74" s="752" t="s">
        <v>429</v>
      </c>
      <c r="C74" s="752"/>
      <c r="D74" s="752"/>
      <c r="E74" s="752"/>
      <c r="F74" s="752"/>
      <c r="G74" s="752"/>
      <c r="H74" s="752"/>
      <c r="I74" s="752"/>
      <c r="J74" s="27" t="s">
        <v>440</v>
      </c>
      <c r="K74" s="39">
        <f>'Final Statement'!M43</f>
        <v>0</v>
      </c>
      <c r="L74" s="82"/>
      <c r="M74" s="82"/>
      <c r="N74" s="82"/>
      <c r="O74" s="82"/>
      <c r="P74" s="82"/>
      <c r="Q74" s="82"/>
      <c r="R74" s="82"/>
      <c r="S74" s="82"/>
      <c r="T74" s="82"/>
      <c r="U74" s="82"/>
      <c r="V74" s="82"/>
      <c r="W74" s="82"/>
      <c r="X74" s="82"/>
      <c r="Y74" s="82"/>
      <c r="Z74" s="82"/>
      <c r="AA74" s="82"/>
      <c r="AB74" s="82"/>
      <c r="AC74" s="82"/>
      <c r="AD74" s="82"/>
      <c r="AE74" s="82"/>
      <c r="AF74" s="82"/>
      <c r="AG74" s="82"/>
      <c r="AH74" s="82"/>
    </row>
    <row r="75" spans="1:34" x14ac:dyDescent="0.25">
      <c r="A75" s="36">
        <v>16</v>
      </c>
      <c r="B75" s="752" t="s">
        <v>430</v>
      </c>
      <c r="C75" s="752"/>
      <c r="D75" s="752"/>
      <c r="E75" s="752"/>
      <c r="F75" s="752"/>
      <c r="G75" s="752"/>
      <c r="H75" s="752"/>
      <c r="I75" s="752"/>
      <c r="J75" s="27" t="s">
        <v>440</v>
      </c>
      <c r="K75" s="27">
        <f>'Final Statement'!M44</f>
        <v>0</v>
      </c>
      <c r="L75" s="82"/>
      <c r="M75" s="82"/>
      <c r="N75" s="82"/>
      <c r="O75" s="82"/>
      <c r="P75" s="82"/>
      <c r="Q75" s="82"/>
      <c r="R75" s="82"/>
      <c r="S75" s="82"/>
      <c r="T75" s="82"/>
      <c r="U75" s="82"/>
      <c r="V75" s="82"/>
      <c r="W75" s="82"/>
      <c r="X75" s="82"/>
      <c r="Y75" s="82"/>
      <c r="Z75" s="82"/>
      <c r="AA75" s="82"/>
      <c r="AB75" s="82"/>
      <c r="AC75" s="82"/>
      <c r="AD75" s="82"/>
      <c r="AE75" s="82"/>
      <c r="AF75" s="82"/>
      <c r="AG75" s="82"/>
      <c r="AH75" s="82"/>
    </row>
    <row r="76" spans="1:34" x14ac:dyDescent="0.25">
      <c r="A76" s="36">
        <v>17</v>
      </c>
      <c r="B76" s="753" t="s">
        <v>431</v>
      </c>
      <c r="C76" s="753"/>
      <c r="D76" s="753"/>
      <c r="E76" s="753"/>
      <c r="F76" s="753"/>
      <c r="G76" s="753"/>
      <c r="H76" s="753"/>
      <c r="I76" s="753"/>
      <c r="J76" s="27" t="s">
        <v>440</v>
      </c>
      <c r="K76" s="39">
        <f>'Final Statement'!M45</f>
        <v>0</v>
      </c>
      <c r="L76" s="82"/>
      <c r="M76" s="82"/>
      <c r="N76" s="82"/>
      <c r="O76" s="82"/>
      <c r="P76" s="82"/>
      <c r="Q76" s="82"/>
      <c r="R76" s="82"/>
      <c r="S76" s="82"/>
      <c r="T76" s="82"/>
      <c r="U76" s="82"/>
      <c r="V76" s="82"/>
      <c r="W76" s="82"/>
      <c r="X76" s="82"/>
      <c r="Y76" s="82"/>
      <c r="Z76" s="82"/>
      <c r="AA76" s="82"/>
      <c r="AB76" s="82"/>
      <c r="AC76" s="82"/>
      <c r="AD76" s="82"/>
      <c r="AE76" s="82"/>
      <c r="AF76" s="82"/>
      <c r="AG76" s="82"/>
      <c r="AH76" s="82"/>
    </row>
    <row r="77" spans="1:34" x14ac:dyDescent="0.25">
      <c r="A77" s="36">
        <v>18</v>
      </c>
      <c r="B77" s="752" t="s">
        <v>432</v>
      </c>
      <c r="C77" s="752"/>
      <c r="D77" s="752"/>
      <c r="E77" s="752"/>
      <c r="F77" s="752"/>
      <c r="G77" s="752"/>
      <c r="H77" s="752"/>
      <c r="I77" s="752"/>
      <c r="J77" s="27" t="s">
        <v>440</v>
      </c>
      <c r="K77" s="37">
        <f>'Final Statement'!M46</f>
        <v>0</v>
      </c>
      <c r="L77" s="82"/>
      <c r="M77" s="82"/>
      <c r="N77" s="82"/>
      <c r="O77" s="82"/>
      <c r="P77" s="82"/>
      <c r="Q77" s="82"/>
      <c r="R77" s="82"/>
      <c r="S77" s="82"/>
      <c r="T77" s="82"/>
      <c r="U77" s="82"/>
      <c r="V77" s="82"/>
      <c r="W77" s="82"/>
      <c r="X77" s="82"/>
      <c r="Y77" s="82"/>
      <c r="Z77" s="82"/>
      <c r="AA77" s="82"/>
      <c r="AB77" s="82"/>
      <c r="AC77" s="82"/>
      <c r="AD77" s="82"/>
      <c r="AE77" s="82"/>
      <c r="AF77" s="82"/>
      <c r="AG77" s="82"/>
      <c r="AH77" s="82"/>
    </row>
    <row r="78" spans="1:34" x14ac:dyDescent="0.25">
      <c r="A78" s="36">
        <v>19</v>
      </c>
      <c r="B78" s="752" t="s">
        <v>433</v>
      </c>
      <c r="C78" s="752"/>
      <c r="D78" s="752"/>
      <c r="E78" s="752"/>
      <c r="F78" s="752"/>
      <c r="G78" s="752"/>
      <c r="H78" s="752"/>
      <c r="I78" s="752"/>
      <c r="J78" s="27" t="s">
        <v>440</v>
      </c>
      <c r="K78" s="37">
        <f>'Final Statement'!M47</f>
        <v>0</v>
      </c>
      <c r="L78" s="82"/>
      <c r="M78" s="82"/>
      <c r="N78" s="82"/>
      <c r="O78" s="82"/>
      <c r="P78" s="82"/>
      <c r="Q78" s="82"/>
      <c r="R78" s="82"/>
      <c r="S78" s="82"/>
      <c r="T78" s="82"/>
      <c r="U78" s="82"/>
      <c r="V78" s="82"/>
      <c r="W78" s="82"/>
      <c r="X78" s="82"/>
      <c r="Y78" s="82"/>
      <c r="Z78" s="82"/>
      <c r="AA78" s="82"/>
      <c r="AB78" s="82"/>
      <c r="AC78" s="82"/>
      <c r="AD78" s="82"/>
      <c r="AE78" s="82"/>
      <c r="AF78" s="82"/>
      <c r="AG78" s="82"/>
      <c r="AH78" s="82"/>
    </row>
    <row r="79" spans="1:34" x14ac:dyDescent="0.25">
      <c r="A79" s="36">
        <v>20</v>
      </c>
      <c r="B79" s="752" t="s">
        <v>434</v>
      </c>
      <c r="C79" s="752"/>
      <c r="D79" s="752"/>
      <c r="E79" s="752"/>
      <c r="F79" s="752"/>
      <c r="G79" s="752"/>
      <c r="H79" s="752"/>
      <c r="I79" s="752"/>
      <c r="J79" s="27" t="s">
        <v>440</v>
      </c>
      <c r="K79" s="37">
        <f>'Final Statement'!M48</f>
        <v>0</v>
      </c>
      <c r="L79" s="82"/>
      <c r="M79" s="82"/>
      <c r="N79" s="82"/>
      <c r="O79" s="82"/>
      <c r="P79" s="82"/>
      <c r="Q79" s="82"/>
      <c r="R79" s="82"/>
      <c r="S79" s="82"/>
      <c r="T79" s="82"/>
      <c r="U79" s="82"/>
      <c r="V79" s="82"/>
      <c r="W79" s="82"/>
      <c r="X79" s="82"/>
      <c r="Y79" s="82"/>
      <c r="Z79" s="82"/>
      <c r="AA79" s="82"/>
      <c r="AB79" s="82"/>
      <c r="AC79" s="82"/>
      <c r="AD79" s="82"/>
      <c r="AE79" s="82"/>
      <c r="AF79" s="82"/>
      <c r="AG79" s="82"/>
      <c r="AH79" s="82"/>
    </row>
    <row r="80" spans="1:34" ht="15.75" x14ac:dyDescent="0.25">
      <c r="A80" s="36">
        <v>21</v>
      </c>
      <c r="B80" s="753" t="s">
        <v>270</v>
      </c>
      <c r="C80" s="753"/>
      <c r="D80" s="753"/>
      <c r="E80" s="753"/>
      <c r="F80" s="753"/>
      <c r="G80" s="753"/>
      <c r="H80" s="753"/>
      <c r="I80" s="753"/>
      <c r="J80" s="27" t="s">
        <v>440</v>
      </c>
      <c r="K80" s="40">
        <f>'Final Statement'!M49</f>
        <v>0</v>
      </c>
      <c r="L80" s="82"/>
      <c r="M80" s="82"/>
      <c r="N80" s="82"/>
      <c r="O80" s="82"/>
      <c r="P80" s="82"/>
      <c r="Q80" s="82"/>
      <c r="R80" s="82"/>
      <c r="S80" s="82"/>
      <c r="T80" s="82"/>
      <c r="U80" s="82"/>
      <c r="V80" s="82"/>
      <c r="W80" s="82"/>
      <c r="X80" s="82"/>
      <c r="Y80" s="82"/>
      <c r="Z80" s="82"/>
      <c r="AA80" s="82"/>
      <c r="AB80" s="82"/>
      <c r="AC80" s="82"/>
      <c r="AD80" s="82"/>
      <c r="AE80" s="82"/>
      <c r="AF80" s="82"/>
      <c r="AG80" s="82"/>
      <c r="AH80" s="82"/>
    </row>
    <row r="81" spans="1:34" x14ac:dyDescent="0.25">
      <c r="A81" s="31"/>
      <c r="B81" s="769"/>
      <c r="C81" s="769"/>
      <c r="D81" s="769"/>
      <c r="E81" s="769"/>
      <c r="F81" s="769"/>
      <c r="G81" s="769"/>
      <c r="H81" s="769"/>
      <c r="I81" s="769"/>
      <c r="J81" s="32"/>
      <c r="K81" s="76"/>
      <c r="L81" s="82"/>
      <c r="M81" s="82"/>
      <c r="N81" s="82"/>
      <c r="O81" s="82"/>
      <c r="P81" s="82"/>
      <c r="Q81" s="82"/>
      <c r="R81" s="82"/>
      <c r="S81" s="82"/>
      <c r="T81" s="82"/>
      <c r="U81" s="82"/>
      <c r="V81" s="82"/>
      <c r="W81" s="82"/>
      <c r="X81" s="82"/>
      <c r="Y81" s="82"/>
      <c r="Z81" s="82"/>
      <c r="AA81" s="82"/>
      <c r="AB81" s="82"/>
      <c r="AC81" s="82"/>
      <c r="AD81" s="82"/>
      <c r="AE81" s="82"/>
      <c r="AF81" s="82"/>
      <c r="AG81" s="82"/>
      <c r="AH81" s="82"/>
    </row>
    <row r="82" spans="1:34" x14ac:dyDescent="0.25">
      <c r="A82" s="23"/>
      <c r="B82" s="25" t="s">
        <v>276</v>
      </c>
      <c r="C82" s="25"/>
      <c r="D82" s="25"/>
      <c r="E82" s="25"/>
      <c r="F82" s="749" t="s">
        <v>12</v>
      </c>
      <c r="G82" s="749"/>
      <c r="H82" s="25"/>
      <c r="I82" s="25"/>
      <c r="J82" s="25"/>
      <c r="K82" s="73"/>
      <c r="L82" s="82"/>
      <c r="M82" s="82"/>
      <c r="N82" s="82"/>
      <c r="O82" s="82"/>
      <c r="P82" s="82"/>
      <c r="Q82" s="82"/>
      <c r="R82" s="82"/>
      <c r="S82" s="82"/>
      <c r="T82" s="82"/>
      <c r="U82" s="82"/>
      <c r="V82" s="82"/>
      <c r="W82" s="82"/>
      <c r="X82" s="82"/>
      <c r="Y82" s="82"/>
      <c r="Z82" s="82"/>
      <c r="AA82" s="82"/>
      <c r="AB82" s="82"/>
      <c r="AC82" s="82"/>
      <c r="AD82" s="82"/>
      <c r="AE82" s="82"/>
      <c r="AF82" s="82"/>
      <c r="AG82" s="82"/>
      <c r="AH82" s="82"/>
    </row>
    <row r="83" spans="1:34" x14ac:dyDescent="0.25">
      <c r="A83" s="23"/>
      <c r="B83" s="25" t="s">
        <v>45</v>
      </c>
      <c r="C83" s="25"/>
      <c r="D83" s="25"/>
      <c r="E83" s="749" t="s">
        <v>435</v>
      </c>
      <c r="F83" s="749"/>
      <c r="G83" s="749"/>
      <c r="H83" s="25"/>
      <c r="I83" s="25"/>
      <c r="J83" s="25"/>
      <c r="K83" s="73"/>
      <c r="L83" s="82"/>
      <c r="M83" s="82"/>
      <c r="N83" s="82"/>
      <c r="O83" s="82"/>
      <c r="P83" s="82"/>
      <c r="Q83" s="82"/>
      <c r="R83" s="82"/>
      <c r="S83" s="82"/>
      <c r="T83" s="82"/>
      <c r="U83" s="82"/>
      <c r="V83" s="82"/>
      <c r="W83" s="82"/>
      <c r="X83" s="82"/>
      <c r="Y83" s="82"/>
      <c r="Z83" s="82"/>
      <c r="AA83" s="82"/>
      <c r="AB83" s="82"/>
      <c r="AC83" s="82"/>
      <c r="AD83" s="82"/>
      <c r="AE83" s="82"/>
      <c r="AF83" s="82"/>
    </row>
    <row r="84" spans="1:34" x14ac:dyDescent="0.25">
      <c r="A84" s="23"/>
      <c r="B84" s="25"/>
      <c r="C84" s="25"/>
      <c r="D84" s="25"/>
      <c r="E84" s="25"/>
      <c r="F84" s="25"/>
      <c r="G84" s="25"/>
      <c r="H84" s="25"/>
      <c r="I84" s="25"/>
      <c r="J84" s="25"/>
      <c r="K84" s="73"/>
      <c r="L84" s="82"/>
      <c r="M84" s="82"/>
      <c r="N84" s="82"/>
      <c r="O84" s="82"/>
      <c r="P84" s="82"/>
      <c r="Q84" s="82"/>
      <c r="R84" s="82"/>
      <c r="S84" s="82"/>
      <c r="T84" s="82"/>
      <c r="U84" s="82"/>
      <c r="V84" s="82"/>
      <c r="W84" s="82"/>
      <c r="X84" s="82"/>
      <c r="Y84" s="82"/>
      <c r="Z84" s="82"/>
      <c r="AA84" s="82"/>
      <c r="AB84" s="82"/>
      <c r="AC84" s="82"/>
      <c r="AD84" s="82"/>
      <c r="AE84" s="82"/>
      <c r="AF84" s="82"/>
    </row>
    <row r="85" spans="1:34" x14ac:dyDescent="0.25">
      <c r="A85" s="770"/>
      <c r="B85" s="750"/>
      <c r="C85" s="750"/>
      <c r="D85" s="750"/>
      <c r="E85" s="750"/>
      <c r="F85" s="750"/>
      <c r="G85" s="750"/>
      <c r="H85" s="750"/>
      <c r="I85" s="750"/>
      <c r="J85" s="750"/>
      <c r="K85" s="771"/>
      <c r="L85" s="82"/>
      <c r="M85" s="82"/>
      <c r="N85" s="82"/>
      <c r="O85" s="82"/>
      <c r="P85" s="82"/>
      <c r="Q85" s="82"/>
      <c r="R85" s="82"/>
      <c r="S85" s="82"/>
      <c r="T85" s="82"/>
      <c r="U85" s="82"/>
      <c r="V85" s="82"/>
      <c r="W85" s="82"/>
      <c r="X85" s="82"/>
      <c r="Y85" s="82"/>
      <c r="Z85" s="82"/>
      <c r="AA85" s="82"/>
      <c r="AB85" s="82"/>
      <c r="AC85" s="82"/>
      <c r="AD85" s="82"/>
      <c r="AE85" s="82"/>
      <c r="AF85" s="82"/>
    </row>
    <row r="86" spans="1:34" x14ac:dyDescent="0.25">
      <c r="A86" s="772" t="s">
        <v>272</v>
      </c>
      <c r="B86" s="751"/>
      <c r="C86" s="751"/>
      <c r="D86" s="751"/>
      <c r="E86" s="751"/>
      <c r="F86" s="751"/>
      <c r="G86" s="751"/>
      <c r="H86" s="751"/>
      <c r="I86" s="751"/>
      <c r="J86" s="751"/>
      <c r="K86" s="773"/>
      <c r="L86" s="82"/>
      <c r="M86" s="82"/>
      <c r="N86" s="82"/>
      <c r="O86" s="82"/>
      <c r="P86" s="82"/>
      <c r="Q86" s="82"/>
      <c r="R86" s="82"/>
      <c r="S86" s="82"/>
      <c r="T86" s="82"/>
      <c r="U86" s="82"/>
      <c r="V86" s="82"/>
      <c r="W86" s="82"/>
      <c r="X86" s="82"/>
      <c r="Y86" s="82"/>
      <c r="Z86" s="82"/>
      <c r="AA86" s="82"/>
      <c r="AB86" s="82"/>
      <c r="AC86" s="82"/>
      <c r="AD86" s="82"/>
      <c r="AE86" s="82"/>
      <c r="AF86" s="82"/>
    </row>
    <row r="87" spans="1:34" x14ac:dyDescent="0.25">
      <c r="A87" s="770" t="s">
        <v>436</v>
      </c>
      <c r="B87" s="750"/>
      <c r="C87" s="750"/>
      <c r="D87" s="750"/>
      <c r="E87" s="750"/>
      <c r="F87" s="750"/>
      <c r="G87" s="750"/>
      <c r="H87" s="750"/>
      <c r="I87" s="750"/>
      <c r="J87" s="750"/>
      <c r="K87" s="771"/>
      <c r="L87" s="82"/>
      <c r="M87" s="82"/>
      <c r="N87" s="82"/>
      <c r="O87" s="82"/>
      <c r="P87" s="82"/>
      <c r="Q87" s="82"/>
      <c r="R87" s="82"/>
      <c r="S87" s="82"/>
      <c r="T87" s="82"/>
      <c r="U87" s="82"/>
      <c r="V87" s="82"/>
      <c r="W87" s="82"/>
      <c r="X87" s="82"/>
      <c r="Y87" s="82"/>
      <c r="Z87" s="82"/>
      <c r="AA87" s="82"/>
      <c r="AB87" s="82"/>
      <c r="AC87" s="82"/>
      <c r="AD87" s="82"/>
      <c r="AE87" s="82"/>
      <c r="AF87" s="82"/>
    </row>
    <row r="88" spans="1:34" x14ac:dyDescent="0.25">
      <c r="A88" s="770" t="s">
        <v>437</v>
      </c>
      <c r="B88" s="750"/>
      <c r="C88" s="750"/>
      <c r="D88" s="750"/>
      <c r="E88" s="750"/>
      <c r="F88" s="750"/>
      <c r="G88" s="750"/>
      <c r="H88" s="750"/>
      <c r="I88" s="750"/>
      <c r="J88" s="750"/>
      <c r="K88" s="771"/>
      <c r="L88" s="82"/>
      <c r="M88" s="82"/>
      <c r="N88" s="82"/>
      <c r="O88" s="82"/>
      <c r="P88" s="82"/>
      <c r="Q88" s="82"/>
      <c r="R88" s="82"/>
      <c r="S88" s="82"/>
      <c r="T88" s="82"/>
      <c r="U88" s="82"/>
      <c r="V88" s="82"/>
      <c r="W88" s="82"/>
      <c r="X88" s="82"/>
      <c r="Y88" s="82"/>
      <c r="Z88" s="82"/>
      <c r="AA88" s="82"/>
      <c r="AB88" s="82"/>
      <c r="AC88" s="82"/>
      <c r="AD88" s="82"/>
      <c r="AE88" s="82"/>
      <c r="AF88" s="82"/>
    </row>
    <row r="89" spans="1:34" x14ac:dyDescent="0.25">
      <c r="A89" s="770" t="s">
        <v>438</v>
      </c>
      <c r="B89" s="750"/>
      <c r="C89" s="750"/>
      <c r="D89" s="750"/>
      <c r="E89" s="750"/>
      <c r="F89" s="750"/>
      <c r="G89" s="750"/>
      <c r="H89" s="750"/>
      <c r="I89" s="750"/>
      <c r="J89" s="750"/>
      <c r="K89" s="771"/>
      <c r="L89" s="82"/>
      <c r="M89" s="82"/>
      <c r="N89" s="82"/>
      <c r="O89" s="82"/>
      <c r="P89" s="82"/>
      <c r="Q89" s="82"/>
      <c r="R89" s="82"/>
      <c r="S89" s="82"/>
      <c r="T89" s="82"/>
      <c r="U89" s="82"/>
      <c r="V89" s="82"/>
      <c r="W89" s="82"/>
      <c r="X89" s="82"/>
      <c r="Y89" s="82"/>
      <c r="Z89" s="82"/>
      <c r="AA89" s="82"/>
      <c r="AB89" s="82"/>
      <c r="AC89" s="82"/>
      <c r="AD89" s="82"/>
      <c r="AE89" s="82"/>
      <c r="AF89" s="82"/>
    </row>
    <row r="90" spans="1:34" x14ac:dyDescent="0.25">
      <c r="A90" s="23"/>
      <c r="B90" s="25"/>
      <c r="C90" s="25"/>
      <c r="D90" s="25"/>
      <c r="E90" s="25"/>
      <c r="F90" s="25"/>
      <c r="G90" s="25"/>
      <c r="H90" s="25"/>
      <c r="I90" s="25"/>
      <c r="J90" s="25"/>
      <c r="K90" s="73"/>
      <c r="L90" s="82"/>
      <c r="M90" s="82"/>
      <c r="N90" s="82"/>
      <c r="O90" s="82"/>
      <c r="P90" s="82"/>
      <c r="Q90" s="82"/>
      <c r="R90" s="82"/>
      <c r="S90" s="82"/>
      <c r="T90" s="82"/>
      <c r="U90" s="82"/>
      <c r="V90" s="82"/>
      <c r="W90" s="82"/>
      <c r="X90" s="82"/>
      <c r="Y90" s="82"/>
      <c r="Z90" s="82"/>
      <c r="AA90" s="82"/>
      <c r="AB90" s="82"/>
      <c r="AC90" s="82"/>
      <c r="AD90" s="82"/>
      <c r="AE90" s="82"/>
      <c r="AF90" s="82"/>
    </row>
    <row r="91" spans="1:34" x14ac:dyDescent="0.25">
      <c r="A91" s="23"/>
      <c r="B91" s="25" t="s">
        <v>276</v>
      </c>
      <c r="C91" s="25"/>
      <c r="D91" s="25"/>
      <c r="E91" s="25"/>
      <c r="F91" s="749" t="s">
        <v>12</v>
      </c>
      <c r="G91" s="749"/>
      <c r="H91" s="25"/>
      <c r="I91" s="25"/>
      <c r="J91" s="25"/>
      <c r="K91" s="73"/>
      <c r="L91" s="82"/>
      <c r="M91" s="82"/>
      <c r="N91" s="82"/>
      <c r="O91" s="82"/>
      <c r="P91" s="82"/>
      <c r="Q91" s="82"/>
      <c r="R91" s="82"/>
      <c r="S91" s="82"/>
      <c r="T91" s="82"/>
      <c r="U91" s="82"/>
      <c r="V91" s="82"/>
      <c r="W91" s="82"/>
      <c r="X91" s="82"/>
      <c r="Y91" s="82"/>
      <c r="Z91" s="82"/>
      <c r="AA91" s="82"/>
      <c r="AB91" s="82"/>
      <c r="AC91" s="82"/>
      <c r="AD91" s="82"/>
      <c r="AE91" s="82"/>
      <c r="AF91" s="82"/>
    </row>
    <row r="92" spans="1:34" x14ac:dyDescent="0.25">
      <c r="A92" s="23"/>
      <c r="B92" s="25" t="s">
        <v>439</v>
      </c>
      <c r="C92" s="25"/>
      <c r="D92" s="25"/>
      <c r="E92" s="751" t="s">
        <v>435</v>
      </c>
      <c r="F92" s="751"/>
      <c r="G92" s="751"/>
      <c r="H92" s="25"/>
      <c r="I92" s="25"/>
      <c r="J92" s="25"/>
      <c r="K92" s="73"/>
      <c r="L92" s="82"/>
      <c r="M92" s="82"/>
      <c r="N92" s="82"/>
      <c r="O92" s="82"/>
      <c r="P92" s="82"/>
      <c r="Q92" s="82"/>
      <c r="R92" s="82"/>
      <c r="S92" s="82"/>
      <c r="T92" s="82"/>
      <c r="U92" s="82"/>
      <c r="V92" s="82"/>
      <c r="W92" s="82"/>
      <c r="X92" s="82"/>
      <c r="Y92" s="82"/>
      <c r="Z92" s="82"/>
      <c r="AA92" s="82"/>
      <c r="AB92" s="82"/>
      <c r="AC92" s="82"/>
      <c r="AD92" s="82"/>
      <c r="AE92" s="82"/>
      <c r="AF92" s="82"/>
    </row>
    <row r="93" spans="1:34" x14ac:dyDescent="0.25">
      <c r="A93" s="72"/>
      <c r="B93" s="74"/>
      <c r="C93" s="74"/>
      <c r="D93" s="74"/>
      <c r="E93" s="74"/>
      <c r="F93" s="74"/>
      <c r="G93" s="74"/>
      <c r="H93" s="74"/>
      <c r="I93" s="74"/>
      <c r="J93" s="74"/>
      <c r="K93" s="75"/>
      <c r="L93" s="82"/>
      <c r="M93" s="82"/>
      <c r="N93" s="82"/>
      <c r="O93" s="82"/>
      <c r="P93" s="82"/>
      <c r="Q93" s="82"/>
      <c r="R93" s="82"/>
      <c r="S93" s="82"/>
      <c r="T93" s="82"/>
      <c r="U93" s="82"/>
      <c r="V93" s="82"/>
      <c r="W93" s="82"/>
      <c r="X93" s="82"/>
      <c r="Y93" s="82"/>
      <c r="Z93" s="82"/>
      <c r="AA93" s="82"/>
      <c r="AB93" s="82"/>
      <c r="AC93" s="82"/>
      <c r="AD93" s="82"/>
      <c r="AE93" s="82"/>
      <c r="AF93" s="82"/>
    </row>
    <row r="94" spans="1:34"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row>
    <row r="95" spans="1:34"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row>
    <row r="96" spans="1:34"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row r="105" spans="1:32"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row>
    <row r="106" spans="1:32"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row>
    <row r="107" spans="1:32"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row>
    <row r="108" spans="1:32"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row>
    <row r="109" spans="1:32"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row>
    <row r="110" spans="1:32"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row>
    <row r="111" spans="1:32"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row>
    <row r="112" spans="1:32"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row>
    <row r="113" spans="1:32"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row>
    <row r="114" spans="1:32"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row>
    <row r="115" spans="1:32"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row>
    <row r="116" spans="1:32"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row>
    <row r="117" spans="1:32"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row>
    <row r="118" spans="1:32"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row>
    <row r="119" spans="1:32"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row>
    <row r="120" spans="1:32"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row>
    <row r="121" spans="1:32"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row>
    <row r="122" spans="1:32"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row>
    <row r="123" spans="1:32"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row>
    <row r="124" spans="1:32"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row>
    <row r="125" spans="1:32"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row>
    <row r="126" spans="1:32"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row>
    <row r="127" spans="1:32"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row>
    <row r="128" spans="1:32"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row>
    <row r="129" spans="1:32"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row>
    <row r="130" spans="1:32"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row>
    <row r="131" spans="1:32"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row>
    <row r="132" spans="1:32"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row>
    <row r="133" spans="1:32"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row>
    <row r="134" spans="1:32"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row>
    <row r="135" spans="1:32"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row>
  </sheetData>
  <sheetProtection algorithmName="SHA-512" hashValue="jBihyby2gbi3LYe2jEl/LLX5DGJaepk1rA1qOFI9R97LyZumX1gha5xn7IUNqlR0R1z0DiK/T2f9AX2e4v37lQ==" saltValue="wyu7iVMTzBzQM9e5SuLS7A==" spinCount="100000" sheet="1" objects="1" scenarios="1" selectLockedCells="1"/>
  <mergeCells count="95">
    <mergeCell ref="A89:K89"/>
    <mergeCell ref="F91:G91"/>
    <mergeCell ref="E92:G92"/>
    <mergeCell ref="F82:G82"/>
    <mergeCell ref="E83:G83"/>
    <mergeCell ref="A85:K85"/>
    <mergeCell ref="A86:K86"/>
    <mergeCell ref="A87:K87"/>
    <mergeCell ref="A88:K88"/>
    <mergeCell ref="B81:I81"/>
    <mergeCell ref="B70:I70"/>
    <mergeCell ref="B71:I71"/>
    <mergeCell ref="B72:I72"/>
    <mergeCell ref="B73:I73"/>
    <mergeCell ref="B74:I74"/>
    <mergeCell ref="B75:I75"/>
    <mergeCell ref="B76:I76"/>
    <mergeCell ref="B77:I77"/>
    <mergeCell ref="B78:I78"/>
    <mergeCell ref="B79:I79"/>
    <mergeCell ref="B80:I80"/>
    <mergeCell ref="B69:I69"/>
    <mergeCell ref="B58:I58"/>
    <mergeCell ref="B59:I59"/>
    <mergeCell ref="B60:I60"/>
    <mergeCell ref="B61:I61"/>
    <mergeCell ref="B62:I62"/>
    <mergeCell ref="B63:I63"/>
    <mergeCell ref="B64:I64"/>
    <mergeCell ref="B65:I65"/>
    <mergeCell ref="B66:I66"/>
    <mergeCell ref="B67:I67"/>
    <mergeCell ref="B68:I68"/>
    <mergeCell ref="B57:I57"/>
    <mergeCell ref="B46:I46"/>
    <mergeCell ref="B47:I47"/>
    <mergeCell ref="B48:I48"/>
    <mergeCell ref="B49:I49"/>
    <mergeCell ref="B50:I50"/>
    <mergeCell ref="B51:I51"/>
    <mergeCell ref="B52:I52"/>
    <mergeCell ref="B53:I53"/>
    <mergeCell ref="B54:I54"/>
    <mergeCell ref="B55:I55"/>
    <mergeCell ref="B56:I56"/>
    <mergeCell ref="B45:I45"/>
    <mergeCell ref="B34:I34"/>
    <mergeCell ref="B35:I35"/>
    <mergeCell ref="B36:I36"/>
    <mergeCell ref="B37:I37"/>
    <mergeCell ref="B38:I38"/>
    <mergeCell ref="B39:I39"/>
    <mergeCell ref="B40:I40"/>
    <mergeCell ref="B41:I41"/>
    <mergeCell ref="B42:I42"/>
    <mergeCell ref="B43:I43"/>
    <mergeCell ref="B44:I44"/>
    <mergeCell ref="B33:I33"/>
    <mergeCell ref="B22:I22"/>
    <mergeCell ref="B23:I23"/>
    <mergeCell ref="B24:I24"/>
    <mergeCell ref="B25:I25"/>
    <mergeCell ref="B26:I26"/>
    <mergeCell ref="B27:I27"/>
    <mergeCell ref="B28:I28"/>
    <mergeCell ref="B29:I29"/>
    <mergeCell ref="B30:I30"/>
    <mergeCell ref="B31:I31"/>
    <mergeCell ref="B32:I32"/>
    <mergeCell ref="B21:I21"/>
    <mergeCell ref="B10:I10"/>
    <mergeCell ref="B11:I11"/>
    <mergeCell ref="B12:I12"/>
    <mergeCell ref="B13:I13"/>
    <mergeCell ref="B14:I14"/>
    <mergeCell ref="B15:I15"/>
    <mergeCell ref="B16:I16"/>
    <mergeCell ref="B17:I17"/>
    <mergeCell ref="B18:I18"/>
    <mergeCell ref="B19:I19"/>
    <mergeCell ref="B20:I20"/>
    <mergeCell ref="B9:I9"/>
    <mergeCell ref="A1:K1"/>
    <mergeCell ref="A2:K2"/>
    <mergeCell ref="A3:C3"/>
    <mergeCell ref="D3:K3"/>
    <mergeCell ref="A4:C4"/>
    <mergeCell ref="D4:E4"/>
    <mergeCell ref="F4:G4"/>
    <mergeCell ref="H4:I4"/>
    <mergeCell ref="J5:K5"/>
    <mergeCell ref="B6:H6"/>
    <mergeCell ref="J6:K6"/>
    <mergeCell ref="B7:I7"/>
    <mergeCell ref="B8:I8"/>
  </mergeCells>
  <printOptions horizontalCentered="1" verticalCentered="1"/>
  <pageMargins left="0.7" right="0.7" top="0.75" bottom="0.75" header="0.3" footer="0.3"/>
  <pageSetup scale="89" orientation="portrait" verticalDpi="0" r:id="rId1"/>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M179"/>
  <sheetViews>
    <sheetView showGridLines="0" workbookViewId="0">
      <selection activeCell="M4" sqref="M4"/>
    </sheetView>
  </sheetViews>
  <sheetFormatPr defaultColWidth="9.140625" defaultRowHeight="15" x14ac:dyDescent="0.25"/>
  <cols>
    <col min="1" max="1" width="5.28515625" customWidth="1"/>
    <col min="2" max="2" width="7.5703125" customWidth="1"/>
    <col min="3" max="3" width="9.85546875" customWidth="1"/>
    <col min="4" max="4" width="12.7109375" customWidth="1"/>
    <col min="5" max="6" width="5.42578125" customWidth="1"/>
    <col min="7" max="7" width="10.42578125" customWidth="1"/>
    <col min="8" max="8" width="10.28515625" customWidth="1"/>
    <col min="9" max="9" width="10" customWidth="1"/>
    <col min="10" max="10" width="5.5703125" customWidth="1"/>
    <col min="11" max="11" width="6" customWidth="1"/>
    <col min="12" max="12" width="11.42578125" customWidth="1"/>
    <col min="13" max="13" width="16.5703125" customWidth="1"/>
    <col min="15" max="17" width="9.140625" customWidth="1"/>
    <col min="18" max="22" width="9.140625" hidden="1" customWidth="1"/>
    <col min="23" max="23" width="9.140625" customWidth="1"/>
  </cols>
  <sheetData>
    <row r="1" spans="1:39" ht="18" customHeight="1" x14ac:dyDescent="0.25">
      <c r="A1" s="778" t="str">
        <f>CONCATENATE("INCOME TAX STATEMENT 2023-24","-",'ANTICIPATORY STATEMENT'!AC58)</f>
        <v>INCOME TAX STATEMENT 2023-24-</v>
      </c>
      <c r="B1" s="778"/>
      <c r="C1" s="778"/>
      <c r="D1" s="778"/>
      <c r="E1" s="778"/>
      <c r="F1" s="778"/>
      <c r="G1" s="778"/>
      <c r="H1" s="778"/>
      <c r="I1" s="778"/>
      <c r="J1" s="778"/>
      <c r="K1" s="778"/>
      <c r="L1" s="778"/>
      <c r="M1" s="778"/>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ht="15" customHeight="1" x14ac:dyDescent="0.25">
      <c r="A2" s="779" t="s">
        <v>1119</v>
      </c>
      <c r="B2" s="779"/>
      <c r="C2" s="779"/>
      <c r="D2" s="779"/>
      <c r="E2" s="779"/>
      <c r="F2" s="779"/>
      <c r="G2" s="779"/>
      <c r="H2" s="779"/>
      <c r="I2" s="779"/>
      <c r="J2" s="779"/>
      <c r="K2" s="779"/>
      <c r="L2" s="779"/>
      <c r="M2" s="779"/>
      <c r="N2" s="29"/>
      <c r="O2" s="29"/>
      <c r="P2" s="29"/>
      <c r="Q2" s="29"/>
      <c r="R2" s="29"/>
      <c r="S2" s="29"/>
      <c r="T2" s="29"/>
      <c r="U2" s="29"/>
      <c r="V2" s="29"/>
      <c r="W2" s="29"/>
      <c r="X2" s="29"/>
      <c r="Y2" s="29"/>
      <c r="Z2" s="29"/>
      <c r="AA2" s="29"/>
      <c r="AB2" s="29"/>
      <c r="AC2" s="29"/>
      <c r="AD2" s="29"/>
      <c r="AE2" s="29"/>
      <c r="AF2" s="29"/>
      <c r="AG2" s="29"/>
      <c r="AH2" s="29"/>
      <c r="AI2" s="29"/>
      <c r="AJ2" s="29"/>
      <c r="AK2" s="29"/>
      <c r="AL2" s="29"/>
      <c r="AM2" s="29"/>
    </row>
    <row r="3" spans="1:39" s="3" customFormat="1" ht="15.75" customHeight="1" x14ac:dyDescent="0.25">
      <c r="A3" s="255" t="s">
        <v>13</v>
      </c>
      <c r="B3" s="2"/>
      <c r="C3" s="2"/>
      <c r="D3" s="803" t="str">
        <f>IF(DATA!C4="","",DATA!X5)</f>
        <v/>
      </c>
      <c r="E3" s="804"/>
      <c r="F3" s="804"/>
      <c r="G3" s="804"/>
      <c r="H3" s="804"/>
      <c r="I3" s="804"/>
      <c r="J3" s="804"/>
      <c r="K3" s="804"/>
      <c r="L3" s="804"/>
      <c r="M3" s="80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row>
    <row r="4" spans="1:39" s="3" customFormat="1" ht="15.75" customHeight="1" x14ac:dyDescent="0.25">
      <c r="A4" s="786" t="s">
        <v>341</v>
      </c>
      <c r="B4" s="787"/>
      <c r="C4" s="788"/>
      <c r="D4" s="789" t="str">
        <f>IF(DATA!L5="","",DATA!L5)</f>
        <v/>
      </c>
      <c r="E4" s="790"/>
      <c r="F4" s="786" t="s">
        <v>257</v>
      </c>
      <c r="G4" s="787"/>
      <c r="H4" s="789" t="str">
        <f>IF(DATA!L4="","",DATA!L4)</f>
        <v/>
      </c>
      <c r="I4" s="790"/>
      <c r="J4" s="816" t="s">
        <v>447</v>
      </c>
      <c r="K4" s="817"/>
      <c r="L4" s="818"/>
      <c r="M4" s="241"/>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row>
    <row r="5" spans="1:39" s="4" customFormat="1" ht="19.899999999999999" customHeight="1" x14ac:dyDescent="0.3">
      <c r="A5" s="256" t="s">
        <v>15</v>
      </c>
      <c r="B5" s="791" t="s">
        <v>266</v>
      </c>
      <c r="C5" s="792"/>
      <c r="D5" s="792"/>
      <c r="E5" s="792"/>
      <c r="F5" s="792"/>
      <c r="G5" s="792"/>
      <c r="H5" s="792"/>
      <c r="I5" s="792"/>
      <c r="J5" s="792"/>
      <c r="K5" s="792"/>
      <c r="L5" s="18"/>
      <c r="M5" s="242">
        <f>'ANTICIPATORY STATEMENT'!M5</f>
        <v>0</v>
      </c>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39" s="4" customFormat="1" ht="19.899999999999999" customHeight="1" x14ac:dyDescent="0.3">
      <c r="A6" s="257" t="s">
        <v>16</v>
      </c>
      <c r="B6" s="782" t="s">
        <v>8</v>
      </c>
      <c r="C6" s="783"/>
      <c r="D6" s="783"/>
      <c r="E6" s="783"/>
      <c r="F6" s="783"/>
      <c r="G6" s="783"/>
      <c r="H6" s="783"/>
      <c r="I6" s="783"/>
      <c r="L6" s="17"/>
      <c r="M6" s="242">
        <f>'ANTICIPATORY STATEMENT'!M6</f>
        <v>0</v>
      </c>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s="4" customFormat="1" ht="19.899999999999999" customHeight="1" x14ac:dyDescent="0.3">
      <c r="A7" s="257" t="s">
        <v>17</v>
      </c>
      <c r="B7" s="782" t="s">
        <v>18</v>
      </c>
      <c r="C7" s="783"/>
      <c r="D7" s="783"/>
      <c r="E7" s="783"/>
      <c r="F7" s="783"/>
      <c r="G7" s="783"/>
      <c r="H7" s="783"/>
      <c r="I7" s="783"/>
      <c r="L7" s="17"/>
      <c r="M7" s="242">
        <f>'ANTICIPATORY STATEMENT'!M7</f>
        <v>0</v>
      </c>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s="4" customFormat="1" ht="19.899999999999999" customHeight="1" x14ac:dyDescent="0.3">
      <c r="A8" s="257" t="s">
        <v>19</v>
      </c>
      <c r="B8" s="782" t="s">
        <v>247</v>
      </c>
      <c r="C8" s="783"/>
      <c r="D8" s="783"/>
      <c r="E8" s="783"/>
      <c r="F8" s="783"/>
      <c r="G8" s="783"/>
      <c r="H8" s="783"/>
      <c r="I8" s="783"/>
      <c r="J8" s="783"/>
      <c r="K8" s="783"/>
      <c r="L8" s="17"/>
      <c r="M8" s="242">
        <f>'ANTICIPATORY STATEMENT'!M8</f>
        <v>0</v>
      </c>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s="4" customFormat="1" ht="19.899999999999999" customHeight="1" x14ac:dyDescent="0.3">
      <c r="A9" s="258"/>
      <c r="B9" s="251" t="s">
        <v>443</v>
      </c>
      <c r="C9" s="252"/>
      <c r="D9" s="252"/>
      <c r="E9" s="252"/>
      <c r="F9" s="252"/>
      <c r="G9" s="252"/>
      <c r="H9" s="252"/>
      <c r="I9" s="252"/>
      <c r="J9" s="252"/>
      <c r="K9" s="252"/>
      <c r="L9" s="156"/>
      <c r="M9" s="243">
        <f>'ANTICIPATORY STATEMENT'!M9</f>
        <v>0</v>
      </c>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s="4" customFormat="1" ht="16.5" customHeight="1" x14ac:dyDescent="0.3">
      <c r="A10" s="259" t="s">
        <v>14</v>
      </c>
      <c r="B10" s="793" t="str">
        <f>IF(DATA!B34="","",DATA!B34)</f>
        <v>Calculated H R A Deduction</v>
      </c>
      <c r="C10" s="794"/>
      <c r="D10" s="794"/>
      <c r="E10" s="794"/>
      <c r="F10" s="794"/>
      <c r="G10" s="794"/>
      <c r="H10" s="794"/>
      <c r="I10" s="794"/>
      <c r="J10" s="794"/>
      <c r="K10" s="794"/>
      <c r="L10" s="795"/>
      <c r="M10" s="242">
        <f>'ANTICIPATORY STATEMENT'!M10</f>
        <v>0</v>
      </c>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row>
    <row r="11" spans="1:39" s="4" customFormat="1" ht="16.5" customHeight="1" x14ac:dyDescent="0.3">
      <c r="A11" s="259" t="s">
        <v>21</v>
      </c>
      <c r="B11" s="793" t="s">
        <v>464</v>
      </c>
      <c r="C11" s="794"/>
      <c r="D11" s="794"/>
      <c r="E11" s="794"/>
      <c r="F11" s="794"/>
      <c r="G11" s="794"/>
      <c r="H11" s="794"/>
      <c r="I11" s="794"/>
      <c r="J11" s="794"/>
      <c r="K11" s="794"/>
      <c r="L11" s="795"/>
      <c r="M11" s="242">
        <f>'ANTICIPATORY STATEMENT'!M12</f>
        <v>0</v>
      </c>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row>
    <row r="12" spans="1:39" s="4" customFormat="1" ht="16.5" customHeight="1" x14ac:dyDescent="0.3">
      <c r="A12" s="259" t="s">
        <v>23</v>
      </c>
      <c r="B12" s="793" t="str">
        <f>IF(DATA!C35="","Allowances Exempted",DATA!C35)</f>
        <v>Allowances exempted</v>
      </c>
      <c r="C12" s="794"/>
      <c r="D12" s="794"/>
      <c r="E12" s="794"/>
      <c r="F12" s="794"/>
      <c r="G12" s="794"/>
      <c r="H12" s="794"/>
      <c r="I12" s="794"/>
      <c r="J12" s="794"/>
      <c r="K12" s="794"/>
      <c r="L12" s="795"/>
      <c r="M12" s="242">
        <f>'ANTICIPATORY STATEMENT'!M11</f>
        <v>0</v>
      </c>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row>
    <row r="13" spans="1:39" s="4" customFormat="1" ht="16.5" customHeight="1" x14ac:dyDescent="0.3">
      <c r="A13" s="259" t="s">
        <v>25</v>
      </c>
      <c r="B13" s="782" t="s">
        <v>701</v>
      </c>
      <c r="C13" s="783"/>
      <c r="D13" s="783"/>
      <c r="E13" s="783"/>
      <c r="F13" s="783"/>
      <c r="G13" s="783"/>
      <c r="H13" s="783"/>
      <c r="I13" s="783"/>
      <c r="J13" s="783"/>
      <c r="K13" s="783"/>
      <c r="L13" s="17"/>
      <c r="M13" s="242">
        <f>'ANTICIPATORY STATEMENT'!M13</f>
        <v>0</v>
      </c>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row>
    <row r="14" spans="1:39" s="4" customFormat="1" ht="19.899999999999999" customHeight="1" x14ac:dyDescent="0.3">
      <c r="A14" s="250" t="s">
        <v>26</v>
      </c>
      <c r="B14" s="784" t="s">
        <v>53</v>
      </c>
      <c r="C14" s="785"/>
      <c r="D14" s="785"/>
      <c r="E14" s="785"/>
      <c r="F14" s="785"/>
      <c r="G14" s="785"/>
      <c r="H14" s="785"/>
      <c r="I14" s="785"/>
      <c r="J14" s="785"/>
      <c r="K14" s="785"/>
      <c r="L14" s="156"/>
      <c r="M14" s="243">
        <f>'ANTICIPATORY STATEMENT'!M14</f>
        <v>0</v>
      </c>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row>
    <row r="15" spans="1:39" s="4" customFormat="1" ht="19.899999999999999" customHeight="1" x14ac:dyDescent="0.3">
      <c r="A15" s="260" t="s">
        <v>356</v>
      </c>
      <c r="B15" s="782" t="s">
        <v>345</v>
      </c>
      <c r="C15" s="783"/>
      <c r="D15" s="783"/>
      <c r="E15" s="783"/>
      <c r="F15" s="783"/>
      <c r="G15" s="783"/>
      <c r="H15" s="783"/>
      <c r="I15" s="783"/>
      <c r="J15" s="783"/>
      <c r="K15" s="783"/>
      <c r="L15" s="808"/>
      <c r="M15" s="242">
        <f>'ANTICIPATORY STATEMENT'!M15</f>
        <v>0</v>
      </c>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row>
    <row r="16" spans="1:39" s="4" customFormat="1" ht="19.899999999999999" customHeight="1" x14ac:dyDescent="0.3">
      <c r="A16" s="260" t="s">
        <v>27</v>
      </c>
      <c r="B16" s="782" t="s">
        <v>283</v>
      </c>
      <c r="C16" s="783"/>
      <c r="D16" s="783"/>
      <c r="E16" s="794" t="str">
        <f>IF(DATA!F32="","",DATA!F32)</f>
        <v/>
      </c>
      <c r="F16" s="794"/>
      <c r="G16" s="794"/>
      <c r="H16" s="794"/>
      <c r="I16" s="794"/>
      <c r="J16" s="794"/>
      <c r="K16" s="794"/>
      <c r="L16" s="795"/>
      <c r="M16" s="242">
        <f>'ANTICIPATORY STATEMENT'!M16</f>
        <v>0</v>
      </c>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row>
    <row r="17" spans="1:39" s="4" customFormat="1" ht="19.899999999999999" customHeight="1" x14ac:dyDescent="0.3">
      <c r="A17" s="250" t="s">
        <v>28</v>
      </c>
      <c r="B17" s="784" t="s">
        <v>213</v>
      </c>
      <c r="C17" s="785"/>
      <c r="D17" s="785"/>
      <c r="E17" s="785"/>
      <c r="F17" s="785"/>
      <c r="G17" s="785"/>
      <c r="H17" s="785"/>
      <c r="I17" s="785"/>
      <c r="J17" s="785"/>
      <c r="K17" s="785"/>
      <c r="L17" s="156"/>
      <c r="M17" s="243">
        <f>'ANTICIPATORY STATEMENT'!M17</f>
        <v>0</v>
      </c>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row>
    <row r="18" spans="1:39" s="4" customFormat="1" ht="19.899999999999999" customHeight="1" x14ac:dyDescent="0.3">
      <c r="A18" s="260" t="s">
        <v>30</v>
      </c>
      <c r="B18" s="835" t="s">
        <v>69</v>
      </c>
      <c r="C18" s="836"/>
      <c r="D18" s="836"/>
      <c r="E18" s="836"/>
      <c r="F18" s="836"/>
      <c r="G18" s="836"/>
      <c r="H18" s="836"/>
      <c r="I18" s="836"/>
      <c r="J18" s="836"/>
      <c r="K18" s="836"/>
      <c r="L18" s="17"/>
      <c r="M18" s="244"/>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s="4" customFormat="1" ht="19.899999999999999" customHeight="1" x14ac:dyDescent="0.3">
      <c r="A19" s="257" t="s">
        <v>24</v>
      </c>
      <c r="B19" s="782" t="s">
        <v>218</v>
      </c>
      <c r="C19" s="783"/>
      <c r="D19" s="783"/>
      <c r="E19" s="783"/>
      <c r="F19" s="783"/>
      <c r="G19" s="783"/>
      <c r="H19" s="783"/>
      <c r="I19" s="783"/>
      <c r="J19" s="783"/>
      <c r="K19" s="783"/>
      <c r="L19" s="17"/>
      <c r="M19" s="242">
        <f>'ANTICIPATORY STATEMENT'!M19</f>
        <v>0</v>
      </c>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s="4" customFormat="1" ht="19.899999999999999" customHeight="1" x14ac:dyDescent="0.3">
      <c r="A20" s="257" t="s">
        <v>16</v>
      </c>
      <c r="B20" s="780" t="s">
        <v>5</v>
      </c>
      <c r="C20" s="781"/>
      <c r="D20" s="781"/>
      <c r="E20" s="781"/>
      <c r="F20" s="781"/>
      <c r="G20" s="781"/>
      <c r="H20" s="781"/>
      <c r="I20" s="781"/>
      <c r="J20" s="781"/>
      <c r="K20" s="781"/>
      <c r="L20" s="17"/>
      <c r="M20" s="242">
        <f>'ANTICIPATORY STATEMENT'!M20</f>
        <v>0</v>
      </c>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1:39" s="4" customFormat="1" ht="19.899999999999999" customHeight="1" x14ac:dyDescent="0.3">
      <c r="A21" s="257" t="s">
        <v>46</v>
      </c>
      <c r="B21" s="782" t="s">
        <v>6</v>
      </c>
      <c r="C21" s="783"/>
      <c r="D21" s="783"/>
      <c r="E21" s="783"/>
      <c r="F21" s="783"/>
      <c r="G21" s="783"/>
      <c r="H21" s="783"/>
      <c r="I21" s="783"/>
      <c r="J21" s="783"/>
      <c r="K21" s="783"/>
      <c r="L21" s="17"/>
      <c r="M21" s="242">
        <f>'ANTICIPATORY STATEMENT'!M21</f>
        <v>0</v>
      </c>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row>
    <row r="22" spans="1:39" s="4" customFormat="1" ht="18" customHeight="1" x14ac:dyDescent="0.3">
      <c r="A22" s="257" t="s">
        <v>19</v>
      </c>
      <c r="B22" s="782"/>
      <c r="C22" s="783"/>
      <c r="D22" s="783"/>
      <c r="E22" s="783"/>
      <c r="F22" s="783"/>
      <c r="G22" s="783"/>
      <c r="H22" s="783"/>
      <c r="I22" s="783"/>
      <c r="J22" s="783"/>
      <c r="K22" s="783"/>
      <c r="L22" s="17"/>
      <c r="M22" s="242">
        <f>'ANTICIPATORY STATEMENT'!M22</f>
        <v>0</v>
      </c>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row>
    <row r="23" spans="1:39" s="4" customFormat="1" ht="18" customHeight="1" x14ac:dyDescent="0.3">
      <c r="A23" s="257" t="s">
        <v>20</v>
      </c>
      <c r="B23" s="782" t="str">
        <f>IF(DATA!N10="","",DATA!N10)</f>
        <v/>
      </c>
      <c r="C23" s="783"/>
      <c r="D23" s="783"/>
      <c r="E23" s="783"/>
      <c r="F23" s="783"/>
      <c r="G23" s="783"/>
      <c r="H23" s="783"/>
      <c r="I23" s="783"/>
      <c r="J23" s="783"/>
      <c r="K23" s="783"/>
      <c r="L23" s="17"/>
      <c r="M23" s="242">
        <f>'ANTICIPATORY STATEMENT'!M23</f>
        <v>0</v>
      </c>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row>
    <row r="24" spans="1:39" s="4" customFormat="1" ht="19.899999999999999" customHeight="1" x14ac:dyDescent="0.3">
      <c r="A24" s="257" t="s">
        <v>29</v>
      </c>
      <c r="B24" s="793" t="s">
        <v>219</v>
      </c>
      <c r="C24" s="794"/>
      <c r="D24" s="794"/>
      <c r="E24" s="794"/>
      <c r="F24" s="794"/>
      <c r="G24" s="794"/>
      <c r="H24" s="794"/>
      <c r="I24" s="794"/>
      <c r="J24" s="794"/>
      <c r="K24" s="794"/>
      <c r="L24" s="17"/>
      <c r="M24" s="242">
        <f>'ANTICIPATORY STATEMENT'!M24</f>
        <v>0</v>
      </c>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row>
    <row r="25" spans="1:39" s="4" customFormat="1" ht="19.899999999999999" customHeight="1" x14ac:dyDescent="0.3">
      <c r="A25" s="257" t="s">
        <v>71</v>
      </c>
      <c r="B25" s="782" t="s">
        <v>70</v>
      </c>
      <c r="C25" s="783"/>
      <c r="D25" s="783"/>
      <c r="E25" s="783"/>
      <c r="F25" s="783"/>
      <c r="G25" s="783"/>
      <c r="H25" s="783"/>
      <c r="I25" s="783"/>
      <c r="J25" s="783"/>
      <c r="K25" s="783"/>
      <c r="L25" s="17"/>
      <c r="M25" s="242">
        <f>'ANTICIPATORY STATEMENT'!M25</f>
        <v>0</v>
      </c>
      <c r="N25" s="141"/>
      <c r="O25" s="141"/>
      <c r="P25" s="141"/>
      <c r="Q25" s="141"/>
      <c r="R25" s="141">
        <f>SUM(M19:M25)</f>
        <v>0</v>
      </c>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s="4" customFormat="1" ht="19.899999999999999" customHeight="1" x14ac:dyDescent="0.3">
      <c r="A26" s="257" t="s">
        <v>31</v>
      </c>
      <c r="B26" s="782" t="s">
        <v>72</v>
      </c>
      <c r="C26" s="783"/>
      <c r="D26" s="783"/>
      <c r="E26" s="783"/>
      <c r="F26" s="783"/>
      <c r="G26" s="783"/>
      <c r="H26" s="783"/>
      <c r="I26" s="783"/>
      <c r="J26" s="783"/>
      <c r="L26" s="17"/>
      <c r="M26" s="242">
        <f>'ANTICIPATORY STATEMENT'!M26</f>
        <v>0</v>
      </c>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s="4" customFormat="1" ht="17.25" customHeight="1" x14ac:dyDescent="0.3">
      <c r="A27" s="257" t="s">
        <v>32</v>
      </c>
      <c r="B27" s="782" t="str">
        <f>IF(DATA!F42="","",DATA!F42)</f>
        <v/>
      </c>
      <c r="C27" s="783"/>
      <c r="D27" s="783"/>
      <c r="E27" s="783"/>
      <c r="F27" s="783"/>
      <c r="G27" s="783"/>
      <c r="H27" s="783"/>
      <c r="I27" s="783"/>
      <c r="J27" s="783"/>
      <c r="L27" s="17"/>
      <c r="M27" s="242">
        <f>'ANTICIPATORY STATEMENT'!M27</f>
        <v>0</v>
      </c>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s="4" customFormat="1" ht="17.25" customHeight="1" x14ac:dyDescent="0.3">
      <c r="A28" s="257" t="s">
        <v>239</v>
      </c>
      <c r="B28" s="782" t="str">
        <f>IF(DATA!F43="","",DATA!F43)</f>
        <v/>
      </c>
      <c r="C28" s="783"/>
      <c r="D28" s="783"/>
      <c r="E28" s="783"/>
      <c r="F28" s="783"/>
      <c r="G28" s="783"/>
      <c r="H28" s="783"/>
      <c r="I28" s="783"/>
      <c r="J28" s="783"/>
      <c r="L28" s="17"/>
      <c r="M28" s="242">
        <f>'ANTICIPATORY STATEMENT'!M28</f>
        <v>0</v>
      </c>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row>
    <row r="29" spans="1:39" s="4" customFormat="1" ht="19.899999999999999" customHeight="1" x14ac:dyDescent="0.3">
      <c r="A29" s="257" t="s">
        <v>33</v>
      </c>
      <c r="B29" s="782" t="s">
        <v>284</v>
      </c>
      <c r="C29" s="783"/>
      <c r="D29" s="783"/>
      <c r="E29" s="783"/>
      <c r="F29" s="806" t="s">
        <v>347</v>
      </c>
      <c r="G29" s="806"/>
      <c r="H29" s="806"/>
      <c r="I29" s="806"/>
      <c r="J29" s="806"/>
      <c r="K29" s="806"/>
      <c r="L29" s="807"/>
      <c r="M29" s="242">
        <f>'ANTICIPATORY STATEMENT'!M29</f>
        <v>0</v>
      </c>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s="4" customFormat="1" ht="19.899999999999999" customHeight="1" x14ac:dyDescent="0.3">
      <c r="A30" s="258" t="s">
        <v>240</v>
      </c>
      <c r="B30" s="811" t="s">
        <v>352</v>
      </c>
      <c r="C30" s="812"/>
      <c r="D30" s="812"/>
      <c r="E30" s="812"/>
      <c r="F30" s="812"/>
      <c r="G30" s="812"/>
      <c r="H30" s="812"/>
      <c r="I30" s="812"/>
      <c r="J30" s="812"/>
      <c r="K30" s="812"/>
      <c r="L30" s="813"/>
      <c r="M30" s="243">
        <f>'ANTICIPATORY STATEMENT'!M30</f>
        <v>0</v>
      </c>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s="4" customFormat="1" ht="19.899999999999999" customHeight="1" x14ac:dyDescent="0.3">
      <c r="A31" s="260" t="s">
        <v>34</v>
      </c>
      <c r="B31" s="782" t="s">
        <v>353</v>
      </c>
      <c r="C31" s="783"/>
      <c r="D31" s="783"/>
      <c r="E31" s="783"/>
      <c r="F31" s="783"/>
      <c r="G31" s="783"/>
      <c r="H31" s="814" t="s">
        <v>354</v>
      </c>
      <c r="I31" s="814"/>
      <c r="J31" s="814"/>
      <c r="K31" s="814"/>
      <c r="L31" s="815"/>
      <c r="M31" s="243">
        <f>'ANTICIPATORY STATEMENT'!M31</f>
        <v>0</v>
      </c>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s="4" customFormat="1" ht="19.899999999999999" customHeight="1" x14ac:dyDescent="0.3">
      <c r="A32" s="260" t="s">
        <v>35</v>
      </c>
      <c r="B32" s="835" t="s">
        <v>73</v>
      </c>
      <c r="C32" s="836"/>
      <c r="D32" s="836"/>
      <c r="E32" s="836"/>
      <c r="F32" s="836"/>
      <c r="G32" s="836"/>
      <c r="H32" s="836"/>
      <c r="I32" s="836"/>
      <c r="J32" s="836"/>
      <c r="L32" s="17"/>
      <c r="M32" s="244"/>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row>
    <row r="33" spans="1:39" s="4" customFormat="1" ht="19.899999999999999" customHeight="1" x14ac:dyDescent="0.3">
      <c r="A33" s="257" t="s">
        <v>24</v>
      </c>
      <c r="B33" s="782" t="s">
        <v>74</v>
      </c>
      <c r="C33" s="783"/>
      <c r="D33" s="783"/>
      <c r="E33" s="783"/>
      <c r="F33" s="783"/>
      <c r="G33" s="783"/>
      <c r="H33" s="783"/>
      <c r="I33" s="783"/>
      <c r="J33" s="783"/>
      <c r="L33" s="17"/>
      <c r="M33" s="242">
        <f>'ANTICIPATORY STATEMENT'!M33</f>
        <v>0</v>
      </c>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row>
    <row r="34" spans="1:39" s="4" customFormat="1" ht="19.899999999999999" customHeight="1" x14ac:dyDescent="0.3">
      <c r="A34" s="257" t="s">
        <v>16</v>
      </c>
      <c r="B34" s="846" t="s">
        <v>75</v>
      </c>
      <c r="C34" s="847"/>
      <c r="D34" s="847"/>
      <c r="E34" s="847"/>
      <c r="F34" s="847"/>
      <c r="G34" s="847"/>
      <c r="H34" s="847"/>
      <c r="I34" s="847"/>
      <c r="J34" s="847"/>
      <c r="K34" s="847"/>
      <c r="L34" s="17"/>
      <c r="M34" s="242">
        <f>'ANTICIPATORY STATEMENT'!M34</f>
        <v>0</v>
      </c>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row>
    <row r="35" spans="1:39" s="4" customFormat="1" ht="19.899999999999999" customHeight="1" x14ac:dyDescent="0.3">
      <c r="A35" s="257" t="s">
        <v>46</v>
      </c>
      <c r="B35" s="843" t="s">
        <v>76</v>
      </c>
      <c r="C35" s="838"/>
      <c r="D35" s="838"/>
      <c r="E35" s="838"/>
      <c r="F35" s="838"/>
      <c r="G35" s="838"/>
      <c r="H35" s="838"/>
      <c r="I35" s="838"/>
      <c r="J35" s="838"/>
      <c r="K35" s="838"/>
      <c r="L35" s="17"/>
      <c r="M35" s="242">
        <f>'ANTICIPATORY STATEMENT'!M35</f>
        <v>0</v>
      </c>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row>
    <row r="36" spans="1:39" s="4" customFormat="1" ht="19.899999999999999" customHeight="1" x14ac:dyDescent="0.3">
      <c r="A36" s="257" t="s">
        <v>19</v>
      </c>
      <c r="B36" s="782" t="s">
        <v>716</v>
      </c>
      <c r="C36" s="783"/>
      <c r="D36" s="783"/>
      <c r="E36" s="783"/>
      <c r="F36" s="783"/>
      <c r="G36" s="783"/>
      <c r="H36" s="783"/>
      <c r="I36" s="783"/>
      <c r="J36" s="783"/>
      <c r="L36" s="17"/>
      <c r="M36" s="242">
        <f>'ANTICIPATORY STATEMENT'!M36</f>
        <v>0</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row>
    <row r="37" spans="1:39" s="4" customFormat="1" ht="19.899999999999999" customHeight="1" x14ac:dyDescent="0.3">
      <c r="A37" s="257" t="s">
        <v>20</v>
      </c>
      <c r="B37" s="782" t="str">
        <f>IF(DATA!F52="","",DATA!F52)</f>
        <v/>
      </c>
      <c r="C37" s="783"/>
      <c r="D37" s="783"/>
      <c r="E37" s="783"/>
      <c r="F37" s="783"/>
      <c r="G37" s="783"/>
      <c r="H37" s="783"/>
      <c r="I37" s="783"/>
      <c r="J37" s="783"/>
      <c r="L37" s="17"/>
      <c r="M37" s="242">
        <f>'ANTICIPATORY STATEMENT'!M37</f>
        <v>0</v>
      </c>
      <c r="N37" s="141"/>
      <c r="O37" s="141"/>
      <c r="P37" s="141"/>
      <c r="Q37" s="141"/>
      <c r="R37" s="141" t="s">
        <v>249</v>
      </c>
      <c r="S37" s="176">
        <v>0.1</v>
      </c>
      <c r="T37" s="141" t="s">
        <v>250</v>
      </c>
      <c r="U37" s="177" t="s">
        <v>251</v>
      </c>
      <c r="V37" s="141"/>
      <c r="W37" s="141"/>
      <c r="X37" s="141"/>
      <c r="Y37" s="141"/>
      <c r="Z37" s="141"/>
      <c r="AA37" s="141"/>
      <c r="AB37" s="141"/>
      <c r="AC37" s="141"/>
      <c r="AD37" s="141"/>
      <c r="AE37" s="141"/>
      <c r="AF37" s="141"/>
      <c r="AG37" s="141"/>
      <c r="AH37" s="141"/>
      <c r="AI37" s="141"/>
      <c r="AJ37" s="141"/>
      <c r="AK37" s="141"/>
      <c r="AL37" s="141"/>
      <c r="AM37" s="141"/>
    </row>
    <row r="38" spans="1:39" s="4" customFormat="1" ht="19.899999999999999" customHeight="1" x14ac:dyDescent="0.3">
      <c r="A38" s="257" t="s">
        <v>29</v>
      </c>
      <c r="B38" s="782" t="s">
        <v>248</v>
      </c>
      <c r="C38" s="783"/>
      <c r="D38" s="783"/>
      <c r="E38" s="783"/>
      <c r="F38" s="783"/>
      <c r="G38" s="783"/>
      <c r="H38" s="783"/>
      <c r="I38" s="783"/>
      <c r="J38" s="783"/>
      <c r="K38" s="783"/>
      <c r="L38" s="17"/>
      <c r="M38" s="242">
        <f>'ANTICIPATORY STATEMENT'!M38</f>
        <v>0</v>
      </c>
      <c r="N38" s="141"/>
      <c r="O38" s="141"/>
      <c r="P38" s="141"/>
      <c r="Q38" s="141"/>
      <c r="R38" s="178">
        <f>DATA!B23+DATA!C23</f>
        <v>0</v>
      </c>
      <c r="S38" s="137">
        <f>R38*0.1</f>
        <v>0</v>
      </c>
      <c r="T38" s="177">
        <f>MROUND(S38,1)</f>
        <v>0</v>
      </c>
      <c r="U38" s="141">
        <f>IF(DATA!P31&lt;'Final Statement'!T38,DATA!P31,'Final Statement'!T38)</f>
        <v>0</v>
      </c>
      <c r="V38" s="141"/>
      <c r="W38" s="141"/>
      <c r="X38" s="141"/>
      <c r="Y38" s="141"/>
      <c r="Z38" s="141"/>
      <c r="AA38" s="141"/>
      <c r="AB38" s="141"/>
      <c r="AC38" s="141"/>
      <c r="AD38" s="141"/>
      <c r="AE38" s="141"/>
      <c r="AF38" s="141"/>
      <c r="AG38" s="141"/>
      <c r="AH38" s="141"/>
      <c r="AI38" s="141"/>
      <c r="AJ38" s="141"/>
      <c r="AK38" s="141"/>
      <c r="AL38" s="141"/>
      <c r="AM38" s="141"/>
    </row>
    <row r="39" spans="1:39" s="4" customFormat="1" ht="19.899999999999999" customHeight="1" x14ac:dyDescent="0.3">
      <c r="A39" s="260" t="s">
        <v>36</v>
      </c>
      <c r="B39" s="801" t="s">
        <v>77</v>
      </c>
      <c r="C39" s="802"/>
      <c r="D39" s="802"/>
      <c r="E39" s="802"/>
      <c r="F39" s="802"/>
      <c r="G39" s="802"/>
      <c r="H39" s="802"/>
      <c r="I39" s="802"/>
      <c r="J39" s="802"/>
      <c r="L39" s="17"/>
      <c r="M39" s="243">
        <f>'ANTICIPATORY STATEMENT'!M39</f>
        <v>0</v>
      </c>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row>
    <row r="40" spans="1:39" s="4" customFormat="1" ht="19.899999999999999" customHeight="1" thickBot="1" x14ac:dyDescent="0.35">
      <c r="A40" s="250" t="s">
        <v>37</v>
      </c>
      <c r="B40" s="811" t="s">
        <v>753</v>
      </c>
      <c r="C40" s="812"/>
      <c r="D40" s="812"/>
      <c r="E40" s="812"/>
      <c r="F40" s="812"/>
      <c r="G40" s="812"/>
      <c r="H40" s="812"/>
      <c r="I40" s="812"/>
      <c r="J40" s="812"/>
      <c r="K40" s="817" t="str">
        <f>'ANTICIPATORY STATEMENT'!G40</f>
        <v>()</v>
      </c>
      <c r="L40" s="818"/>
      <c r="M40" s="243">
        <f>'ANTICIPATORY STATEMENT'!M40</f>
        <v>0</v>
      </c>
      <c r="N40" s="141"/>
      <c r="O40" s="141"/>
      <c r="P40" s="141"/>
      <c r="Q40" s="141"/>
      <c r="R40" s="141"/>
      <c r="S40" s="141"/>
      <c r="T40" s="179">
        <f>IF(M41&lt;200000,0,(M41-200000)/10)</f>
        <v>0</v>
      </c>
      <c r="U40" s="179">
        <f>IF(M41&gt;500000,30000+(M41-500000)/5,0)</f>
        <v>0</v>
      </c>
      <c r="V40" s="180">
        <f>MAX(T40,U40)</f>
        <v>0</v>
      </c>
      <c r="W40" s="141"/>
      <c r="X40" s="141"/>
      <c r="Y40" s="141"/>
      <c r="Z40" s="141"/>
      <c r="AA40" s="141"/>
      <c r="AB40" s="141"/>
      <c r="AC40" s="141"/>
      <c r="AD40" s="141"/>
      <c r="AE40" s="141"/>
      <c r="AF40" s="141"/>
      <c r="AG40" s="141"/>
      <c r="AH40" s="141"/>
      <c r="AI40" s="141"/>
      <c r="AJ40" s="141"/>
      <c r="AK40" s="141"/>
      <c r="AL40" s="141"/>
      <c r="AM40" s="141"/>
    </row>
    <row r="41" spans="1:39" s="4" customFormat="1" ht="19.899999999999999" customHeight="1" thickTop="1" thickBot="1" x14ac:dyDescent="0.35">
      <c r="A41" s="260" t="s">
        <v>38</v>
      </c>
      <c r="B41" s="782" t="s">
        <v>267</v>
      </c>
      <c r="C41" s="783"/>
      <c r="D41" s="783"/>
      <c r="E41" s="783"/>
      <c r="F41" s="783"/>
      <c r="G41" s="783"/>
      <c r="H41" s="783"/>
      <c r="I41" s="783"/>
      <c r="J41" s="783"/>
      <c r="L41" s="17"/>
      <c r="M41" s="242">
        <f>'ANTICIPATORY STATEMENT'!M41</f>
        <v>0</v>
      </c>
      <c r="N41" s="141"/>
      <c r="O41" s="141"/>
      <c r="P41" s="141"/>
      <c r="Q41" s="141"/>
      <c r="R41" s="141"/>
      <c r="S41" s="141"/>
      <c r="T41" s="179"/>
      <c r="U41" s="181"/>
      <c r="V41" s="182"/>
      <c r="W41" s="141"/>
      <c r="X41" s="141"/>
      <c r="Y41" s="141"/>
      <c r="Z41" s="141"/>
      <c r="AA41" s="141"/>
      <c r="AB41" s="141"/>
      <c r="AC41" s="141"/>
      <c r="AD41" s="141"/>
      <c r="AE41" s="141"/>
      <c r="AF41" s="141"/>
      <c r="AG41" s="141"/>
      <c r="AH41" s="141"/>
      <c r="AI41" s="141"/>
      <c r="AJ41" s="141"/>
      <c r="AK41" s="141"/>
      <c r="AL41" s="141"/>
      <c r="AM41" s="141"/>
    </row>
    <row r="42" spans="1:39" s="4" customFormat="1" ht="19.899999999999999" customHeight="1" thickTop="1" x14ac:dyDescent="0.3">
      <c r="A42" s="260" t="s">
        <v>40</v>
      </c>
      <c r="B42" s="782" t="s">
        <v>206</v>
      </c>
      <c r="C42" s="783"/>
      <c r="D42" s="783"/>
      <c r="E42" s="783"/>
      <c r="F42" s="783"/>
      <c r="G42" s="783"/>
      <c r="H42" s="783"/>
      <c r="I42" s="783"/>
      <c r="J42" s="783"/>
      <c r="L42" s="17"/>
      <c r="M42" s="242">
        <f>'ANTICIPATORY STATEMENT'!M42</f>
        <v>0</v>
      </c>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row>
    <row r="43" spans="1:39" s="4" customFormat="1" ht="19.899999999999999" customHeight="1" x14ac:dyDescent="0.3">
      <c r="A43" s="260" t="s">
        <v>39</v>
      </c>
      <c r="B43" s="782" t="s">
        <v>210</v>
      </c>
      <c r="C43" s="783"/>
      <c r="D43" s="783"/>
      <c r="E43" s="783"/>
      <c r="F43" s="783"/>
      <c r="G43" s="783"/>
      <c r="H43" s="783"/>
      <c r="I43" s="783"/>
      <c r="J43" s="783"/>
      <c r="L43" s="17"/>
      <c r="M43" s="242">
        <f>'ANTICIPATORY STATEMENT'!M43</f>
        <v>0</v>
      </c>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row>
    <row r="44" spans="1:39" s="4" customFormat="1" ht="19.899999999999999" customHeight="1" x14ac:dyDescent="0.3">
      <c r="A44" s="260" t="s">
        <v>41</v>
      </c>
      <c r="B44" s="782" t="s">
        <v>49</v>
      </c>
      <c r="C44" s="783"/>
      <c r="D44" s="783"/>
      <c r="E44" s="783"/>
      <c r="F44" s="783"/>
      <c r="G44" s="783"/>
      <c r="H44" s="783"/>
      <c r="I44" s="783"/>
      <c r="J44" s="783"/>
      <c r="L44" s="17"/>
      <c r="M44" s="242">
        <f>'ANTICIPATORY STATEMENT'!M44</f>
        <v>0</v>
      </c>
      <c r="N44" s="141"/>
      <c r="O44" s="837"/>
      <c r="P44" s="837"/>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row>
    <row r="45" spans="1:39" s="4" customFormat="1" ht="19.899999999999999" customHeight="1" x14ac:dyDescent="0.3">
      <c r="A45" s="250" t="s">
        <v>42</v>
      </c>
      <c r="B45" s="811" t="s">
        <v>1018</v>
      </c>
      <c r="C45" s="812"/>
      <c r="D45" s="812"/>
      <c r="E45" s="812"/>
      <c r="F45" s="812"/>
      <c r="G45" s="812"/>
      <c r="H45" s="812"/>
      <c r="I45" s="812"/>
      <c r="J45" s="812"/>
      <c r="K45" s="817" t="str">
        <f>K40</f>
        <v>()</v>
      </c>
      <c r="L45" s="818"/>
      <c r="M45" s="243">
        <f>'ANTICIPATORY STATEMENT'!M45</f>
        <v>0</v>
      </c>
      <c r="N45" s="141"/>
      <c r="O45" s="837"/>
      <c r="P45" s="837"/>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row>
    <row r="46" spans="1:39" s="4" customFormat="1" ht="19.899999999999999" customHeight="1" x14ac:dyDescent="0.3">
      <c r="A46" s="260" t="s">
        <v>43</v>
      </c>
      <c r="B46" s="782" t="s">
        <v>268</v>
      </c>
      <c r="C46" s="783"/>
      <c r="D46" s="783"/>
      <c r="E46" s="783"/>
      <c r="F46" s="783"/>
      <c r="G46" s="783"/>
      <c r="H46" s="783"/>
      <c r="I46" s="783"/>
      <c r="J46" s="783"/>
      <c r="L46" s="17"/>
      <c r="M46" s="242">
        <f>'ANTICIPATORY STATEMENT'!M46</f>
        <v>0</v>
      </c>
      <c r="N46" s="141"/>
      <c r="O46" s="837"/>
      <c r="P46" s="837"/>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row>
    <row r="47" spans="1:39" s="4" customFormat="1" ht="19.899999999999999" customHeight="1" thickBot="1" x14ac:dyDescent="0.35">
      <c r="A47" s="260" t="s">
        <v>357</v>
      </c>
      <c r="B47" s="782" t="s">
        <v>269</v>
      </c>
      <c r="C47" s="783"/>
      <c r="D47" s="783"/>
      <c r="E47" s="783"/>
      <c r="F47" s="783"/>
      <c r="G47" s="783"/>
      <c r="H47" s="783"/>
      <c r="I47" s="783"/>
      <c r="J47" s="783"/>
      <c r="K47" s="809" t="str">
        <f>IF(O50&gt;1,R50,"")</f>
        <v/>
      </c>
      <c r="L47" s="810"/>
      <c r="M47" s="242">
        <f>'ANTICIPATORY STATEMENT'!M47</f>
        <v>0</v>
      </c>
      <c r="N47" s="141"/>
      <c r="O47" s="837"/>
      <c r="P47" s="837"/>
      <c r="Q47" s="141"/>
      <c r="R47" s="141"/>
      <c r="S47" s="141" t="s">
        <v>254</v>
      </c>
      <c r="T47" s="141"/>
      <c r="U47" s="141"/>
      <c r="V47" s="141"/>
      <c r="W47" s="141"/>
      <c r="X47" s="141"/>
      <c r="Y47" s="141"/>
      <c r="Z47" s="141"/>
      <c r="AA47" s="141"/>
      <c r="AB47" s="141"/>
      <c r="AC47" s="141"/>
      <c r="AD47" s="141"/>
      <c r="AE47" s="141"/>
      <c r="AF47" s="141"/>
      <c r="AG47" s="141"/>
      <c r="AH47" s="141"/>
      <c r="AI47" s="141"/>
      <c r="AJ47" s="141"/>
      <c r="AK47" s="141"/>
      <c r="AL47" s="141"/>
      <c r="AM47" s="141"/>
    </row>
    <row r="48" spans="1:39" s="4" customFormat="1" ht="19.899999999999999" customHeight="1" thickTop="1" thickBot="1" x14ac:dyDescent="0.35">
      <c r="A48" s="260" t="s">
        <v>358</v>
      </c>
      <c r="B48" s="782" t="s">
        <v>55</v>
      </c>
      <c r="C48" s="783"/>
      <c r="D48" s="783"/>
      <c r="E48" s="783"/>
      <c r="F48" s="783"/>
      <c r="G48" s="783"/>
      <c r="H48" s="783"/>
      <c r="I48" s="783"/>
      <c r="J48" s="783"/>
      <c r="L48" s="17"/>
      <c r="M48" s="245">
        <f>'ANTICIPATORY STATEMENT'!M48</f>
        <v>0</v>
      </c>
      <c r="N48" s="141"/>
      <c r="O48" s="841" t="s">
        <v>278</v>
      </c>
      <c r="P48" s="842"/>
      <c r="Q48" s="141"/>
      <c r="R48" s="183">
        <f>M45-M46</f>
        <v>0</v>
      </c>
      <c r="S48" s="141">
        <f>MROUND(R48,O50)</f>
        <v>0</v>
      </c>
      <c r="T48" s="141"/>
      <c r="U48" s="141"/>
      <c r="V48" s="141"/>
      <c r="W48" s="141"/>
      <c r="X48" s="141"/>
      <c r="Y48" s="141"/>
      <c r="Z48" s="141"/>
      <c r="AA48" s="141"/>
      <c r="AB48" s="141"/>
      <c r="AC48" s="141"/>
      <c r="AD48" s="141"/>
      <c r="AE48" s="141"/>
      <c r="AF48" s="141"/>
      <c r="AG48" s="141"/>
      <c r="AH48" s="141"/>
      <c r="AI48" s="141"/>
      <c r="AJ48" s="141"/>
      <c r="AK48" s="141"/>
      <c r="AL48" s="141"/>
      <c r="AM48" s="141"/>
    </row>
    <row r="49" spans="1:39" s="4" customFormat="1" ht="19.899999999999999" customHeight="1" thickTop="1" thickBot="1" x14ac:dyDescent="0.35">
      <c r="A49" s="250" t="s">
        <v>477</v>
      </c>
      <c r="B49" s="253" t="s">
        <v>270</v>
      </c>
      <c r="C49" s="254"/>
      <c r="D49" s="254"/>
      <c r="E49" s="254"/>
      <c r="F49" s="254"/>
      <c r="G49" s="254"/>
      <c r="H49" s="254"/>
      <c r="I49" s="800" t="str">
        <f>IF(M47&lt;M48,"Excess amount paid","")</f>
        <v/>
      </c>
      <c r="J49" s="800"/>
      <c r="K49" s="800"/>
      <c r="L49" s="434" t="str">
        <f>IF(M47&lt;M48,M48-M47,"")</f>
        <v/>
      </c>
      <c r="M49" s="246">
        <f>'ANTICIPATORY STATEMENT'!M50</f>
        <v>0</v>
      </c>
      <c r="N49" s="141"/>
      <c r="O49" s="841"/>
      <c r="P49" s="842"/>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row>
    <row r="50" spans="1:39" s="4" customFormat="1" ht="16.5" customHeight="1" thickTop="1" thickBot="1" x14ac:dyDescent="0.35">
      <c r="A50" s="238"/>
      <c r="B50" s="20"/>
      <c r="C50" s="20"/>
      <c r="D50" s="20"/>
      <c r="E50" s="20"/>
      <c r="F50" s="20"/>
      <c r="G50" s="20"/>
      <c r="H50" s="20"/>
      <c r="I50" s="796"/>
      <c r="J50" s="796"/>
      <c r="K50" s="796"/>
      <c r="L50" s="21"/>
      <c r="M50" s="20"/>
      <c r="N50" s="141"/>
      <c r="O50" s="839">
        <v>1</v>
      </c>
      <c r="P50" s="840"/>
      <c r="Q50" s="141"/>
      <c r="R50" s="141" t="str">
        <f>CONCATENATE(R48," rounded to")</f>
        <v>0 rounded to</v>
      </c>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9" s="4" customFormat="1" ht="16.5" customHeight="1" thickTop="1" x14ac:dyDescent="0.3">
      <c r="B51" s="4" t="s">
        <v>45</v>
      </c>
      <c r="J51" s="838" t="s">
        <v>12</v>
      </c>
      <c r="K51" s="838"/>
      <c r="L51" s="838"/>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39" s="4" customFormat="1" ht="0.75" customHeight="1" x14ac:dyDescent="0.3">
      <c r="I52" s="838" t="str">
        <f>IF(DATA!C4="","",DATA!C4)</f>
        <v/>
      </c>
      <c r="J52" s="838"/>
      <c r="K52" s="838"/>
      <c r="L52" s="838"/>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s="4" customFormat="1" ht="20.25" customHeight="1" x14ac:dyDescent="0.3">
      <c r="I53" s="231"/>
      <c r="J53" s="231"/>
      <c r="K53" s="231"/>
      <c r="L53" s="23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s="4" customFormat="1" ht="20.25" customHeight="1" x14ac:dyDescent="0.3">
      <c r="I54" s="231"/>
      <c r="J54" s="231"/>
      <c r="K54" s="231"/>
      <c r="L54" s="23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s="3" customFormat="1" ht="20.25" customHeight="1" x14ac:dyDescent="0.25">
      <c r="A55" s="239"/>
      <c r="B55" s="797" t="s">
        <v>338</v>
      </c>
      <c r="C55" s="798"/>
      <c r="D55" s="798"/>
      <c r="E55" s="798"/>
      <c r="F55" s="798"/>
      <c r="G55" s="798"/>
      <c r="H55" s="798"/>
      <c r="I55" s="798"/>
      <c r="J55" s="798"/>
      <c r="K55" s="798"/>
      <c r="L55" s="798"/>
      <c r="M55" s="799"/>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row>
    <row r="56" spans="1:39" s="3" customFormat="1" ht="20.25" customHeight="1" x14ac:dyDescent="0.25">
      <c r="B56" s="844" t="s">
        <v>54</v>
      </c>
      <c r="C56" s="844"/>
      <c r="D56" s="232" t="s">
        <v>0</v>
      </c>
      <c r="E56" s="845" t="s">
        <v>1</v>
      </c>
      <c r="F56" s="845"/>
      <c r="G56" s="232" t="s">
        <v>2</v>
      </c>
      <c r="H56" s="232" t="str">
        <f>IF(DATA!E10="","",DATA!E10)</f>
        <v/>
      </c>
      <c r="I56" s="232" t="str">
        <f>IF(DATA!F10="","",DATA!F10)</f>
        <v/>
      </c>
      <c r="J56" s="845" t="str">
        <f>IF(DATA!G10="","",DATA!G10)</f>
        <v/>
      </c>
      <c r="K56" s="845"/>
      <c r="L56" s="232" t="str">
        <f>IF(DATA!H10="","",DATA!H10)</f>
        <v/>
      </c>
      <c r="M56" s="232" t="s">
        <v>3</v>
      </c>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row>
    <row r="57" spans="1:39" s="3" customFormat="1" ht="20.25" customHeight="1" x14ac:dyDescent="0.25">
      <c r="B57" s="828" t="str">
        <f>'ANTICIPATORY STATEMENT'!B56</f>
        <v>Mar-23</v>
      </c>
      <c r="C57" s="829"/>
      <c r="D57" s="230" t="str">
        <f>IF(DATA!B11="","",DATA!B11)</f>
        <v/>
      </c>
      <c r="E57" s="786">
        <f>IF(DATA!C11="","",DATA!C11)</f>
        <v>0</v>
      </c>
      <c r="F57" s="788"/>
      <c r="G57" s="230">
        <f>IF(DATA!D11="","",DATA!D11)</f>
        <v>0</v>
      </c>
      <c r="H57" s="230" t="str">
        <f>IF(DATA!E11="","",DATA!E11)</f>
        <v/>
      </c>
      <c r="I57" s="230" t="str">
        <f>IF(DATA!F11="","",DATA!F11)</f>
        <v/>
      </c>
      <c r="J57" s="834" t="str">
        <f>IF(DATA!G11="","",DATA!G11)</f>
        <v/>
      </c>
      <c r="K57" s="834"/>
      <c r="L57" s="230" t="str">
        <f>IF(DATA!H11="","",DATA!H11)</f>
        <v/>
      </c>
      <c r="M57" s="230">
        <f>IF(DATA!I11="","",DATA!I11)</f>
        <v>0</v>
      </c>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row>
    <row r="58" spans="1:39" s="3" customFormat="1" ht="20.25" customHeight="1" x14ac:dyDescent="0.25">
      <c r="B58" s="828" t="str">
        <f>'ANTICIPATORY STATEMENT'!B57</f>
        <v>Apr-23</v>
      </c>
      <c r="C58" s="829"/>
      <c r="D58" s="230" t="str">
        <f>IF(DATA!B12="","",DATA!B12)</f>
        <v/>
      </c>
      <c r="E58" s="786">
        <f>IF(DATA!C12="","",DATA!C12)</f>
        <v>0</v>
      </c>
      <c r="F58" s="788"/>
      <c r="G58" s="230">
        <f>IF(DATA!D12="","",DATA!D12)</f>
        <v>0</v>
      </c>
      <c r="H58" s="230" t="str">
        <f>IF(DATA!E12="","",DATA!E12)</f>
        <v/>
      </c>
      <c r="I58" s="230" t="str">
        <f>IF(DATA!F12="","",DATA!F12)</f>
        <v/>
      </c>
      <c r="J58" s="834" t="str">
        <f>IF(DATA!G12="","",DATA!G12)</f>
        <v/>
      </c>
      <c r="K58" s="834"/>
      <c r="L58" s="230" t="str">
        <f>IF(DATA!H12="","",DATA!H12)</f>
        <v/>
      </c>
      <c r="M58" s="230">
        <f>IF(DATA!I12="","",DATA!I12)</f>
        <v>0</v>
      </c>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row>
    <row r="59" spans="1:39" s="3" customFormat="1" ht="20.25" customHeight="1" x14ac:dyDescent="0.25">
      <c r="B59" s="828" t="str">
        <f>'ANTICIPATORY STATEMENT'!B58</f>
        <v>May-23</v>
      </c>
      <c r="C59" s="829"/>
      <c r="D59" s="230" t="str">
        <f>IF(DATA!B13="","",DATA!B13)</f>
        <v/>
      </c>
      <c r="E59" s="786">
        <f>IF(DATA!C13="","",DATA!C13)</f>
        <v>0</v>
      </c>
      <c r="F59" s="788"/>
      <c r="G59" s="230">
        <f>IF(DATA!D13="","",DATA!D13)</f>
        <v>0</v>
      </c>
      <c r="H59" s="230" t="str">
        <f>IF(DATA!E13="","",DATA!E13)</f>
        <v/>
      </c>
      <c r="I59" s="230" t="str">
        <f>IF(DATA!F13="","",DATA!F13)</f>
        <v/>
      </c>
      <c r="J59" s="834" t="str">
        <f>IF(DATA!G13="","",DATA!G13)</f>
        <v/>
      </c>
      <c r="K59" s="834"/>
      <c r="L59" s="230" t="str">
        <f>IF(DATA!H13="","",DATA!H13)</f>
        <v/>
      </c>
      <c r="M59" s="230">
        <f>IF(DATA!I13="","",DATA!I13)</f>
        <v>0</v>
      </c>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row>
    <row r="60" spans="1:39" s="3" customFormat="1" ht="20.25" customHeight="1" x14ac:dyDescent="0.25">
      <c r="B60" s="828" t="str">
        <f>'ANTICIPATORY STATEMENT'!B59</f>
        <v>Jun-23</v>
      </c>
      <c r="C60" s="829"/>
      <c r="D60" s="230" t="str">
        <f>IF(DATA!B14="","",DATA!B14)</f>
        <v/>
      </c>
      <c r="E60" s="786">
        <f>IF(DATA!C14="","",DATA!C14)</f>
        <v>0</v>
      </c>
      <c r="F60" s="788"/>
      <c r="G60" s="230">
        <f>IF(DATA!D14="","",DATA!D14)</f>
        <v>0</v>
      </c>
      <c r="H60" s="230" t="str">
        <f>IF(DATA!E14="","",DATA!E14)</f>
        <v/>
      </c>
      <c r="I60" s="230" t="str">
        <f>IF(DATA!F14="","",DATA!F14)</f>
        <v/>
      </c>
      <c r="J60" s="834" t="str">
        <f>IF(DATA!G14="","",DATA!G14)</f>
        <v/>
      </c>
      <c r="K60" s="834"/>
      <c r="L60" s="230" t="str">
        <f>IF(DATA!H14="","",DATA!H14)</f>
        <v/>
      </c>
      <c r="M60" s="230">
        <f>IF(DATA!I14="","",DATA!I14)</f>
        <v>0</v>
      </c>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row>
    <row r="61" spans="1:39" s="3" customFormat="1" ht="20.25" customHeight="1" x14ac:dyDescent="0.25">
      <c r="B61" s="828" t="str">
        <f>'ANTICIPATORY STATEMENT'!B60</f>
        <v>Jul-23</v>
      </c>
      <c r="C61" s="829"/>
      <c r="D61" s="230" t="str">
        <f>IF(DATA!B15="","",DATA!B15)</f>
        <v/>
      </c>
      <c r="E61" s="786">
        <f>IF(DATA!C15="","",DATA!C15)</f>
        <v>0</v>
      </c>
      <c r="F61" s="788"/>
      <c r="G61" s="230">
        <f>IF(DATA!D15="","",DATA!D15)</f>
        <v>0</v>
      </c>
      <c r="H61" s="230" t="str">
        <f>IF(DATA!E15="","",DATA!E15)</f>
        <v/>
      </c>
      <c r="I61" s="230" t="str">
        <f>IF(DATA!F15="","",DATA!F15)</f>
        <v/>
      </c>
      <c r="J61" s="834" t="str">
        <f>IF(DATA!G15="","",DATA!G15)</f>
        <v/>
      </c>
      <c r="K61" s="834"/>
      <c r="L61" s="230" t="str">
        <f>IF(DATA!H15="","",DATA!H15)</f>
        <v/>
      </c>
      <c r="M61" s="230">
        <f>IF(DATA!I15="","",DATA!I15)</f>
        <v>0</v>
      </c>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row>
    <row r="62" spans="1:39" s="3" customFormat="1" ht="20.25" customHeight="1" x14ac:dyDescent="0.25">
      <c r="B62" s="828" t="str">
        <f>'ANTICIPATORY STATEMENT'!B61</f>
        <v>Aug-23</v>
      </c>
      <c r="C62" s="829"/>
      <c r="D62" s="230" t="str">
        <f>IF(DATA!B16="","",DATA!B16)</f>
        <v/>
      </c>
      <c r="E62" s="786">
        <f>IF(DATA!C16="","",DATA!C16)</f>
        <v>0</v>
      </c>
      <c r="F62" s="788"/>
      <c r="G62" s="230">
        <f>IF(DATA!D16="","",DATA!D16)</f>
        <v>0</v>
      </c>
      <c r="H62" s="230" t="str">
        <f>IF(DATA!E16="","",DATA!E16)</f>
        <v/>
      </c>
      <c r="I62" s="230" t="str">
        <f>IF(DATA!F16="","",DATA!F16)</f>
        <v/>
      </c>
      <c r="J62" s="834" t="str">
        <f>IF(DATA!G16="","",DATA!G16)</f>
        <v/>
      </c>
      <c r="K62" s="834"/>
      <c r="L62" s="230" t="str">
        <f>IF(DATA!H16="","",DATA!H16)</f>
        <v/>
      </c>
      <c r="M62" s="230">
        <f>IF(DATA!I16="","",DATA!I16)</f>
        <v>0</v>
      </c>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row>
    <row r="63" spans="1:39" s="3" customFormat="1" ht="20.25" customHeight="1" x14ac:dyDescent="0.25">
      <c r="B63" s="828" t="str">
        <f>'ANTICIPATORY STATEMENT'!B62</f>
        <v>Sep-23</v>
      </c>
      <c r="C63" s="829"/>
      <c r="D63" s="230" t="str">
        <f>IF(DATA!B17="","",DATA!B17)</f>
        <v/>
      </c>
      <c r="E63" s="786">
        <f>IF(DATA!C17="","",DATA!C17)</f>
        <v>0</v>
      </c>
      <c r="F63" s="788"/>
      <c r="G63" s="230">
        <f>IF(DATA!D17="","",DATA!D17)</f>
        <v>0</v>
      </c>
      <c r="H63" s="230" t="str">
        <f>IF(DATA!E17="","",DATA!E17)</f>
        <v/>
      </c>
      <c r="I63" s="230" t="str">
        <f>IF(DATA!F17="","",DATA!F17)</f>
        <v/>
      </c>
      <c r="J63" s="834" t="str">
        <f>IF(DATA!G17="","",DATA!G17)</f>
        <v/>
      </c>
      <c r="K63" s="834"/>
      <c r="L63" s="230" t="str">
        <f>IF(DATA!H17="","",DATA!H17)</f>
        <v/>
      </c>
      <c r="M63" s="230">
        <f>IF(DATA!I17="","",DATA!I17)</f>
        <v>0</v>
      </c>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row>
    <row r="64" spans="1:39" s="3" customFormat="1" ht="20.25" customHeight="1" x14ac:dyDescent="0.25">
      <c r="B64" s="828" t="str">
        <f>'ANTICIPATORY STATEMENT'!B63</f>
        <v>Oct-23</v>
      </c>
      <c r="C64" s="829"/>
      <c r="D64" s="230" t="str">
        <f>IF(DATA!B18="","",DATA!B18)</f>
        <v/>
      </c>
      <c r="E64" s="786">
        <f>IF(DATA!C18="","",DATA!C18)</f>
        <v>0</v>
      </c>
      <c r="F64" s="788"/>
      <c r="G64" s="230">
        <f>IF(DATA!D18="","",DATA!D18)</f>
        <v>0</v>
      </c>
      <c r="H64" s="230" t="str">
        <f>IF(DATA!E18="","",DATA!E18)</f>
        <v/>
      </c>
      <c r="I64" s="230" t="str">
        <f>IF(DATA!F18="","",DATA!F18)</f>
        <v/>
      </c>
      <c r="J64" s="834" t="str">
        <f>IF(DATA!G18="","",DATA!G18)</f>
        <v/>
      </c>
      <c r="K64" s="834"/>
      <c r="L64" s="230" t="str">
        <f>IF(DATA!H18="","",DATA!H18)</f>
        <v/>
      </c>
      <c r="M64" s="230">
        <f>IF(DATA!I18="","",DATA!I18)</f>
        <v>0</v>
      </c>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row>
    <row r="65" spans="2:39" s="3" customFormat="1" ht="20.25" customHeight="1" x14ac:dyDescent="0.25">
      <c r="B65" s="828" t="str">
        <f>'ANTICIPATORY STATEMENT'!B64</f>
        <v>Nov-23</v>
      </c>
      <c r="C65" s="829"/>
      <c r="D65" s="230" t="str">
        <f>IF(DATA!B19="","",DATA!B19)</f>
        <v/>
      </c>
      <c r="E65" s="786">
        <f>IF(DATA!C19="","",DATA!C19)</f>
        <v>0</v>
      </c>
      <c r="F65" s="788"/>
      <c r="G65" s="230">
        <f>IF(DATA!D19="","",DATA!D19)</f>
        <v>0</v>
      </c>
      <c r="H65" s="230" t="str">
        <f>IF(DATA!E19="","",DATA!E19)</f>
        <v/>
      </c>
      <c r="I65" s="230" t="str">
        <f>IF(DATA!F19="","",DATA!F19)</f>
        <v/>
      </c>
      <c r="J65" s="834" t="str">
        <f>IF(DATA!G19="","",DATA!G19)</f>
        <v/>
      </c>
      <c r="K65" s="834"/>
      <c r="L65" s="230" t="str">
        <f>IF(DATA!H19="","",DATA!H19)</f>
        <v/>
      </c>
      <c r="M65" s="230">
        <f>IF(DATA!I19="","",DATA!I19)</f>
        <v>0</v>
      </c>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row>
    <row r="66" spans="2:39" s="3" customFormat="1" ht="20.25" customHeight="1" x14ac:dyDescent="0.25">
      <c r="B66" s="828" t="str">
        <f>'ANTICIPATORY STATEMENT'!B65</f>
        <v>Dec-23</v>
      </c>
      <c r="C66" s="829"/>
      <c r="D66" s="230" t="str">
        <f>IF(DATA!B20="","",DATA!B20)</f>
        <v/>
      </c>
      <c r="E66" s="786">
        <f>IF(DATA!C20="","",DATA!C20)</f>
        <v>0</v>
      </c>
      <c r="F66" s="788"/>
      <c r="G66" s="230">
        <f>IF(DATA!D20="","",DATA!D20)</f>
        <v>0</v>
      </c>
      <c r="H66" s="230" t="str">
        <f>IF(DATA!E20="","",DATA!E20)</f>
        <v/>
      </c>
      <c r="I66" s="230" t="str">
        <f>IF(DATA!F20="","",DATA!F20)</f>
        <v/>
      </c>
      <c r="J66" s="834" t="str">
        <f>IF(DATA!G20="","",DATA!G20)</f>
        <v/>
      </c>
      <c r="K66" s="834"/>
      <c r="L66" s="230" t="str">
        <f>IF(DATA!H20="","",DATA!H20)</f>
        <v/>
      </c>
      <c r="M66" s="230">
        <f>IF(DATA!I20="","",DATA!I20)</f>
        <v>0</v>
      </c>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row>
    <row r="67" spans="2:39" s="3" customFormat="1" ht="20.25" customHeight="1" x14ac:dyDescent="0.25">
      <c r="B67" s="828" t="str">
        <f>'ANTICIPATORY STATEMENT'!B66</f>
        <v>Jan-24</v>
      </c>
      <c r="C67" s="829"/>
      <c r="D67" s="230" t="str">
        <f>IF(DATA!B21="","",DATA!B21)</f>
        <v/>
      </c>
      <c r="E67" s="786">
        <f>IF(DATA!C21="","",DATA!C21)</f>
        <v>0</v>
      </c>
      <c r="F67" s="788"/>
      <c r="G67" s="230">
        <f>IF(DATA!D21="","",DATA!D21)</f>
        <v>0</v>
      </c>
      <c r="H67" s="230" t="str">
        <f>IF(DATA!E21="","",DATA!E21)</f>
        <v/>
      </c>
      <c r="I67" s="230" t="str">
        <f>IF(DATA!F21="","",DATA!F21)</f>
        <v/>
      </c>
      <c r="J67" s="834" t="str">
        <f>IF(DATA!G21="","",DATA!G21)</f>
        <v/>
      </c>
      <c r="K67" s="834"/>
      <c r="L67" s="230" t="str">
        <f>IF(DATA!H21="","",DATA!H21)</f>
        <v/>
      </c>
      <c r="M67" s="230">
        <f>IF(DATA!I21="","",DATA!I21)</f>
        <v>0</v>
      </c>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row>
    <row r="68" spans="2:39" s="3" customFormat="1" ht="20.25" customHeight="1" x14ac:dyDescent="0.25">
      <c r="B68" s="828" t="str">
        <f>'ANTICIPATORY STATEMENT'!B67</f>
        <v>Feb-24</v>
      </c>
      <c r="C68" s="829"/>
      <c r="D68" s="230" t="str">
        <f>IF(DATA!B22="","",DATA!B22)</f>
        <v/>
      </c>
      <c r="E68" s="786">
        <f>IF(DATA!C22="","",DATA!C22)</f>
        <v>0</v>
      </c>
      <c r="F68" s="788"/>
      <c r="G68" s="230">
        <f>IF(DATA!D22="","",DATA!D22)</f>
        <v>0</v>
      </c>
      <c r="H68" s="230" t="str">
        <f>IF(DATA!E22="","",DATA!E22)</f>
        <v/>
      </c>
      <c r="I68" s="230" t="str">
        <f>IF(DATA!F22="","",DATA!F22)</f>
        <v/>
      </c>
      <c r="J68" s="834" t="str">
        <f>IF(DATA!G22="","",DATA!G22)</f>
        <v/>
      </c>
      <c r="K68" s="834"/>
      <c r="L68" s="230" t="str">
        <f>IF(DATA!H22="","",DATA!H22)</f>
        <v/>
      </c>
      <c r="M68" s="230">
        <f>IF(DATA!I22="","",DATA!I22)</f>
        <v>0</v>
      </c>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row>
    <row r="69" spans="2:39" s="3" customFormat="1" ht="20.25" customHeight="1" x14ac:dyDescent="0.3">
      <c r="B69" s="857" t="s">
        <v>3</v>
      </c>
      <c r="C69" s="858"/>
      <c r="D69" s="14">
        <f>IF(DATA!B23="","",DATA!B23)</f>
        <v>0</v>
      </c>
      <c r="E69" s="848">
        <f>IF(DATA!C23="","",DATA!C23)</f>
        <v>0</v>
      </c>
      <c r="F69" s="849"/>
      <c r="G69" s="14">
        <f>IF(DATA!D23="","",DATA!D23)</f>
        <v>0</v>
      </c>
      <c r="H69" s="14">
        <f>IF(DATA!E23="","",DATA!E23)</f>
        <v>0</v>
      </c>
      <c r="I69" s="14">
        <f>IF(DATA!F23="","",DATA!F23)</f>
        <v>0</v>
      </c>
      <c r="J69" s="848">
        <f>IF(DATA!G23="","",DATA!G23)</f>
        <v>0</v>
      </c>
      <c r="K69" s="849"/>
      <c r="L69" s="14">
        <f>IF(DATA!H23="","",DATA!H23)</f>
        <v>0</v>
      </c>
      <c r="M69" s="247">
        <f>DATA!I23</f>
        <v>0</v>
      </c>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row>
    <row r="70" spans="2:39" s="3" customFormat="1" ht="17.25" customHeight="1" x14ac:dyDescent="0.3">
      <c r="B70" s="822" t="s">
        <v>282</v>
      </c>
      <c r="C70" s="823"/>
      <c r="D70" s="823"/>
      <c r="E70" s="823"/>
      <c r="F70" s="823"/>
      <c r="G70" s="823"/>
      <c r="H70" s="823"/>
      <c r="I70" s="823"/>
      <c r="J70" s="823"/>
      <c r="K70" s="823"/>
      <c r="L70" s="824"/>
      <c r="M70" s="248">
        <f>DATA!C24</f>
        <v>0</v>
      </c>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row>
    <row r="71" spans="2:39" s="3" customFormat="1" ht="17.25" customHeight="1" x14ac:dyDescent="0.3">
      <c r="B71" s="822" t="s">
        <v>79</v>
      </c>
      <c r="C71" s="823"/>
      <c r="D71" s="823"/>
      <c r="E71" s="823"/>
      <c r="F71" s="823"/>
      <c r="G71" s="823"/>
      <c r="H71" s="823"/>
      <c r="I71" s="823"/>
      <c r="J71" s="823"/>
      <c r="K71" s="823"/>
      <c r="L71" s="824"/>
      <c r="M71" s="248">
        <f>DATA!C25</f>
        <v>0</v>
      </c>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row>
    <row r="72" spans="2:39" s="3" customFormat="1" ht="17.25" customHeight="1" x14ac:dyDescent="0.3">
      <c r="B72" s="822" t="s">
        <v>80</v>
      </c>
      <c r="C72" s="823"/>
      <c r="D72" s="823"/>
      <c r="E72" s="823"/>
      <c r="F72" s="823"/>
      <c r="G72" s="823"/>
      <c r="H72" s="823"/>
      <c r="I72" s="823"/>
      <c r="J72" s="823"/>
      <c r="K72" s="823"/>
      <c r="L72" s="824"/>
      <c r="M72" s="248">
        <f>DATA!C26</f>
        <v>0</v>
      </c>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row>
    <row r="73" spans="2:39" s="3" customFormat="1" ht="17.25" customHeight="1" x14ac:dyDescent="0.3">
      <c r="B73" s="825" t="s">
        <v>3</v>
      </c>
      <c r="C73" s="826"/>
      <c r="D73" s="826"/>
      <c r="E73" s="826"/>
      <c r="F73" s="826"/>
      <c r="G73" s="826"/>
      <c r="H73" s="826"/>
      <c r="I73" s="826"/>
      <c r="J73" s="826"/>
      <c r="K73" s="826"/>
      <c r="L73" s="827"/>
      <c r="M73" s="247">
        <f>M69+M70+M71+M72</f>
        <v>0</v>
      </c>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row>
    <row r="74" spans="2:39" s="3" customFormat="1" ht="12.75" customHeight="1" x14ac:dyDescent="0.3">
      <c r="B74" s="8"/>
      <c r="M74" s="249"/>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row>
    <row r="75" spans="2:39" s="3" customFormat="1" ht="20.25" customHeight="1" x14ac:dyDescent="0.25">
      <c r="B75" s="852" t="s">
        <v>337</v>
      </c>
      <c r="C75" s="853"/>
      <c r="D75" s="853"/>
      <c r="E75" s="853"/>
      <c r="F75" s="853"/>
      <c r="G75" s="853"/>
      <c r="H75" s="853"/>
      <c r="I75" s="853"/>
      <c r="J75" s="853"/>
      <c r="K75" s="853"/>
      <c r="L75" s="853"/>
      <c r="M75" s="854"/>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row>
    <row r="76" spans="2:39" s="3" customFormat="1" ht="20.25" customHeight="1" x14ac:dyDescent="0.25">
      <c r="B76" s="844" t="s">
        <v>54</v>
      </c>
      <c r="C76" s="844"/>
      <c r="D76" s="232" t="s">
        <v>4</v>
      </c>
      <c r="E76" s="797" t="s">
        <v>222</v>
      </c>
      <c r="F76" s="799"/>
      <c r="G76" s="232" t="s">
        <v>223</v>
      </c>
      <c r="H76" s="232" t="str">
        <f>IF(DATA!M10="","",DATA!M10)</f>
        <v>Medisep</v>
      </c>
      <c r="I76" s="232" t="str">
        <f>IF(DATA!N10="","",DATA!N10)</f>
        <v/>
      </c>
      <c r="J76" s="797" t="s">
        <v>224</v>
      </c>
      <c r="K76" s="799"/>
      <c r="L76" s="232" t="s">
        <v>225</v>
      </c>
      <c r="M76" s="232" t="s">
        <v>3</v>
      </c>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row>
    <row r="77" spans="2:39" s="3" customFormat="1" ht="20.25" customHeight="1" x14ac:dyDescent="0.25">
      <c r="B77" s="828" t="str">
        <f>'ANTICIPATORY STATEMENT'!B56</f>
        <v>Mar-23</v>
      </c>
      <c r="C77" s="829"/>
      <c r="D77" s="9" t="str">
        <f>IF(DATA!J11="","",DATA!J11)</f>
        <v/>
      </c>
      <c r="E77" s="832" t="str">
        <f>IF(DATA!K11="","",DATA!K11)</f>
        <v/>
      </c>
      <c r="F77" s="833"/>
      <c r="G77" s="9" t="str">
        <f>IF(DATA!L11="","",DATA!L11)</f>
        <v/>
      </c>
      <c r="H77" s="9" t="str">
        <f>IF(DATA!M11="","",DATA!M11)</f>
        <v/>
      </c>
      <c r="I77" s="9" t="str">
        <f>IF(DATA!N11="","",DATA!N11)</f>
        <v/>
      </c>
      <c r="J77" s="832" t="str">
        <f>IF(DATA!O11="","",DATA!O11)</f>
        <v/>
      </c>
      <c r="K77" s="833"/>
      <c r="L77" s="9" t="str">
        <f>IF(DATA!P11="","",DATA!P11)</f>
        <v/>
      </c>
      <c r="M77" s="9">
        <f>IF(DATA!Q11="","",DATA!Q11)</f>
        <v>0</v>
      </c>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row>
    <row r="78" spans="2:39" s="3" customFormat="1" ht="20.25" customHeight="1" x14ac:dyDescent="0.25">
      <c r="B78" s="828" t="str">
        <f>'ANTICIPATORY STATEMENT'!B57</f>
        <v>Apr-23</v>
      </c>
      <c r="C78" s="829"/>
      <c r="D78" s="9" t="str">
        <f>IF(DATA!J12="","",DATA!J12)</f>
        <v/>
      </c>
      <c r="E78" s="832" t="str">
        <f>IF(DATA!K12="","",DATA!K12)</f>
        <v/>
      </c>
      <c r="F78" s="833"/>
      <c r="G78" s="9" t="str">
        <f>IF(DATA!L12="","",DATA!L12)</f>
        <v/>
      </c>
      <c r="H78" s="9" t="str">
        <f>IF(DATA!M12="","",DATA!M12)</f>
        <v/>
      </c>
      <c r="I78" s="9" t="str">
        <f>IF(DATA!N12="","",DATA!N12)</f>
        <v/>
      </c>
      <c r="J78" s="832" t="str">
        <f>IF(DATA!O12="","",DATA!O12)</f>
        <v/>
      </c>
      <c r="K78" s="833"/>
      <c r="L78" s="9" t="str">
        <f>IF(DATA!P12="","",DATA!P12)</f>
        <v/>
      </c>
      <c r="M78" s="9">
        <f>IF(DATA!Q12="","",DATA!Q12)</f>
        <v>0</v>
      </c>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row>
    <row r="79" spans="2:39" s="3" customFormat="1" ht="20.25" customHeight="1" x14ac:dyDescent="0.25">
      <c r="B79" s="828" t="str">
        <f>'ANTICIPATORY STATEMENT'!B58</f>
        <v>May-23</v>
      </c>
      <c r="C79" s="829"/>
      <c r="D79" s="9" t="str">
        <f>IF(DATA!J13="","",DATA!J13)</f>
        <v/>
      </c>
      <c r="E79" s="832" t="str">
        <f>IF(DATA!K13="","",DATA!K13)</f>
        <v/>
      </c>
      <c r="F79" s="833"/>
      <c r="G79" s="9" t="str">
        <f>IF(DATA!L13="","",DATA!L13)</f>
        <v/>
      </c>
      <c r="H79" s="9" t="str">
        <f>IF(DATA!M13="","",DATA!M13)</f>
        <v/>
      </c>
      <c r="I79" s="9" t="str">
        <f>IF(DATA!N13="","",DATA!N13)</f>
        <v/>
      </c>
      <c r="J79" s="832" t="str">
        <f>IF(DATA!O13="","",DATA!O13)</f>
        <v/>
      </c>
      <c r="K79" s="833"/>
      <c r="L79" s="9" t="str">
        <f>IF(DATA!P13="","",DATA!P13)</f>
        <v/>
      </c>
      <c r="M79" s="9">
        <f>IF(DATA!Q13="","",DATA!Q13)</f>
        <v>0</v>
      </c>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row>
    <row r="80" spans="2:39" s="3" customFormat="1" ht="20.25" customHeight="1" x14ac:dyDescent="0.25">
      <c r="B80" s="828" t="str">
        <f>'ANTICIPATORY STATEMENT'!B59</f>
        <v>Jun-23</v>
      </c>
      <c r="C80" s="829"/>
      <c r="D80" s="9" t="str">
        <f>IF(DATA!J14="","",DATA!J14)</f>
        <v/>
      </c>
      <c r="E80" s="832" t="str">
        <f>IF(DATA!K14="","",DATA!K14)</f>
        <v/>
      </c>
      <c r="F80" s="833"/>
      <c r="G80" s="9" t="str">
        <f>IF(DATA!L14="","",DATA!L14)</f>
        <v/>
      </c>
      <c r="H80" s="9" t="str">
        <f>IF(DATA!M14="","",DATA!M14)</f>
        <v/>
      </c>
      <c r="I80" s="9" t="str">
        <f>IF(DATA!N14="","",DATA!N14)</f>
        <v/>
      </c>
      <c r="J80" s="832" t="str">
        <f>IF(DATA!O14="","",DATA!O14)</f>
        <v/>
      </c>
      <c r="K80" s="833"/>
      <c r="L80" s="9" t="str">
        <f>IF(DATA!P14="","",DATA!P14)</f>
        <v/>
      </c>
      <c r="M80" s="9">
        <f>IF(DATA!Q14="","",DATA!Q14)</f>
        <v>0</v>
      </c>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row>
    <row r="81" spans="1:39" ht="20.25" customHeight="1" x14ac:dyDescent="0.25">
      <c r="B81" s="828" t="str">
        <f>'ANTICIPATORY STATEMENT'!B60</f>
        <v>Jul-23</v>
      </c>
      <c r="C81" s="829"/>
      <c r="D81" s="9" t="str">
        <f>IF(DATA!J15="","",DATA!J15)</f>
        <v/>
      </c>
      <c r="E81" s="832" t="str">
        <f>IF(DATA!K15="","",DATA!K15)</f>
        <v/>
      </c>
      <c r="F81" s="833"/>
      <c r="G81" s="9" t="str">
        <f>IF(DATA!L15="","",DATA!L15)</f>
        <v/>
      </c>
      <c r="H81" s="9" t="str">
        <f>IF(DATA!M15="","",DATA!M15)</f>
        <v/>
      </c>
      <c r="I81" s="9" t="str">
        <f>IF(DATA!N15="","",DATA!N15)</f>
        <v/>
      </c>
      <c r="J81" s="832" t="str">
        <f>IF(DATA!O15="","",DATA!O15)</f>
        <v/>
      </c>
      <c r="K81" s="833"/>
      <c r="L81" s="9" t="str">
        <f>IF(DATA!P15="","",DATA!P15)</f>
        <v/>
      </c>
      <c r="M81" s="9">
        <f>IF(DATA!Q15="","",DATA!Q15)</f>
        <v>0</v>
      </c>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row>
    <row r="82" spans="1:39" ht="20.25" customHeight="1" x14ac:dyDescent="0.25">
      <c r="B82" s="828" t="str">
        <f>'ANTICIPATORY STATEMENT'!B61</f>
        <v>Aug-23</v>
      </c>
      <c r="C82" s="829"/>
      <c r="D82" s="9" t="str">
        <f>IF(DATA!J16="","",DATA!J16)</f>
        <v/>
      </c>
      <c r="E82" s="832" t="str">
        <f>IF(DATA!K16="","",DATA!K16)</f>
        <v/>
      </c>
      <c r="F82" s="833"/>
      <c r="G82" s="9" t="str">
        <f>IF(DATA!L16="","",DATA!L16)</f>
        <v/>
      </c>
      <c r="H82" s="9" t="str">
        <f>IF(DATA!M16="","",DATA!M16)</f>
        <v/>
      </c>
      <c r="I82" s="9" t="str">
        <f>IF(DATA!N16="","",DATA!N16)</f>
        <v/>
      </c>
      <c r="J82" s="832" t="str">
        <f>IF(DATA!O16="","",DATA!O16)</f>
        <v/>
      </c>
      <c r="K82" s="833"/>
      <c r="L82" s="9" t="str">
        <f>IF(DATA!P16="","",DATA!P16)</f>
        <v/>
      </c>
      <c r="M82" s="9">
        <f>IF(DATA!Q16="","",DATA!Q16)</f>
        <v>0</v>
      </c>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row>
    <row r="83" spans="1:39" ht="20.25" customHeight="1" x14ac:dyDescent="0.25">
      <c r="B83" s="828" t="str">
        <f>'ANTICIPATORY STATEMENT'!B62</f>
        <v>Sep-23</v>
      </c>
      <c r="C83" s="829"/>
      <c r="D83" s="9" t="str">
        <f>IF(DATA!J17="","",DATA!J17)</f>
        <v/>
      </c>
      <c r="E83" s="832" t="str">
        <f>IF(DATA!K17="","",DATA!K17)</f>
        <v/>
      </c>
      <c r="F83" s="833"/>
      <c r="G83" s="9" t="str">
        <f>IF(DATA!L17="","",DATA!L17)</f>
        <v/>
      </c>
      <c r="H83" s="9" t="str">
        <f>IF(DATA!M17="","",DATA!M17)</f>
        <v/>
      </c>
      <c r="I83" s="9" t="str">
        <f>IF(DATA!N17="","",DATA!N17)</f>
        <v/>
      </c>
      <c r="J83" s="832" t="str">
        <f>IF(DATA!O17="","",DATA!O17)</f>
        <v/>
      </c>
      <c r="K83" s="833"/>
      <c r="L83" s="9" t="str">
        <f>IF(DATA!P17="","",DATA!P17)</f>
        <v/>
      </c>
      <c r="M83" s="9">
        <f>IF(DATA!Q17="","",DATA!Q17)</f>
        <v>0</v>
      </c>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row>
    <row r="84" spans="1:39" ht="20.25" customHeight="1" x14ac:dyDescent="0.25">
      <c r="B84" s="828" t="str">
        <f>'ANTICIPATORY STATEMENT'!B63</f>
        <v>Oct-23</v>
      </c>
      <c r="C84" s="829"/>
      <c r="D84" s="9" t="str">
        <f>IF(DATA!J18="","",DATA!J18)</f>
        <v/>
      </c>
      <c r="E84" s="832" t="str">
        <f>IF(DATA!K18="","",DATA!K18)</f>
        <v/>
      </c>
      <c r="F84" s="833"/>
      <c r="G84" s="9" t="str">
        <f>IF(DATA!L18="","",DATA!L18)</f>
        <v/>
      </c>
      <c r="H84" s="9" t="str">
        <f>IF(DATA!M18="","",DATA!M18)</f>
        <v/>
      </c>
      <c r="I84" s="9" t="str">
        <f>IF(DATA!N18="","",DATA!N18)</f>
        <v/>
      </c>
      <c r="J84" s="832" t="str">
        <f>IF(DATA!O18="","",DATA!O18)</f>
        <v/>
      </c>
      <c r="K84" s="833"/>
      <c r="L84" s="9" t="str">
        <f>IF(DATA!P18="","",DATA!P18)</f>
        <v/>
      </c>
      <c r="M84" s="9">
        <f>IF(DATA!Q18="","",DATA!Q18)</f>
        <v>0</v>
      </c>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row>
    <row r="85" spans="1:39" ht="20.25" customHeight="1" x14ac:dyDescent="0.25">
      <c r="B85" s="828" t="str">
        <f>'ANTICIPATORY STATEMENT'!B64</f>
        <v>Nov-23</v>
      </c>
      <c r="C85" s="829"/>
      <c r="D85" s="9" t="str">
        <f>IF(DATA!J19="","",DATA!J19)</f>
        <v/>
      </c>
      <c r="E85" s="832" t="str">
        <f>IF(DATA!K19="","",DATA!K19)</f>
        <v/>
      </c>
      <c r="F85" s="833"/>
      <c r="G85" s="9" t="str">
        <f>IF(DATA!L19="","",DATA!L19)</f>
        <v/>
      </c>
      <c r="H85" s="9" t="str">
        <f>IF(DATA!M19="","",DATA!M19)</f>
        <v/>
      </c>
      <c r="I85" s="9" t="str">
        <f>IF(DATA!N19="","",DATA!N19)</f>
        <v/>
      </c>
      <c r="J85" s="832" t="str">
        <f>IF(DATA!O19="","",DATA!O19)</f>
        <v/>
      </c>
      <c r="K85" s="833"/>
      <c r="L85" s="9" t="str">
        <f>IF(DATA!P19="","",DATA!P19)</f>
        <v/>
      </c>
      <c r="M85" s="9">
        <f>IF(DATA!Q19="","",DATA!Q19)</f>
        <v>0</v>
      </c>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row>
    <row r="86" spans="1:39" ht="20.25" customHeight="1" x14ac:dyDescent="0.25">
      <c r="B86" s="828" t="str">
        <f>'ANTICIPATORY STATEMENT'!B65</f>
        <v>Dec-23</v>
      </c>
      <c r="C86" s="829"/>
      <c r="D86" s="9" t="str">
        <f>IF(DATA!J20="","",DATA!J20)</f>
        <v/>
      </c>
      <c r="E86" s="832" t="str">
        <f>IF(DATA!K20="","",DATA!K20)</f>
        <v/>
      </c>
      <c r="F86" s="833"/>
      <c r="G86" s="9" t="str">
        <f>IF(DATA!L20="","",DATA!L20)</f>
        <v/>
      </c>
      <c r="H86" s="9" t="str">
        <f>IF(DATA!M20="","",DATA!M20)</f>
        <v/>
      </c>
      <c r="I86" s="9" t="str">
        <f>IF(DATA!N20="","",DATA!N20)</f>
        <v/>
      </c>
      <c r="J86" s="832" t="str">
        <f>IF(DATA!O20="","",DATA!O20)</f>
        <v/>
      </c>
      <c r="K86" s="833"/>
      <c r="L86" s="9" t="str">
        <f>IF(DATA!P20="","",DATA!P20)</f>
        <v/>
      </c>
      <c r="M86" s="9">
        <f>IF(DATA!Q20="","",DATA!Q20)</f>
        <v>0</v>
      </c>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row>
    <row r="87" spans="1:39" ht="20.25" customHeight="1" x14ac:dyDescent="0.25">
      <c r="B87" s="828" t="str">
        <f>'ANTICIPATORY STATEMENT'!B66</f>
        <v>Jan-24</v>
      </c>
      <c r="C87" s="829"/>
      <c r="D87" s="9" t="str">
        <f>IF(DATA!J21="","",DATA!J21)</f>
        <v/>
      </c>
      <c r="E87" s="832" t="str">
        <f>IF(DATA!K21="","",DATA!K21)</f>
        <v/>
      </c>
      <c r="F87" s="833"/>
      <c r="G87" s="9" t="str">
        <f>IF(DATA!L21="","",DATA!L21)</f>
        <v/>
      </c>
      <c r="H87" s="9" t="str">
        <f>IF(DATA!M21="","",DATA!M21)</f>
        <v/>
      </c>
      <c r="I87" s="9" t="str">
        <f>IF(DATA!N21="","",DATA!N21)</f>
        <v/>
      </c>
      <c r="J87" s="832" t="str">
        <f>IF(DATA!O21="","",DATA!O21)</f>
        <v/>
      </c>
      <c r="K87" s="833"/>
      <c r="L87" s="9" t="str">
        <f>IF(DATA!P21="","",DATA!P21)</f>
        <v/>
      </c>
      <c r="M87" s="9">
        <f>IF(DATA!Q21="","",DATA!Q21)</f>
        <v>0</v>
      </c>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row>
    <row r="88" spans="1:39" ht="20.25" customHeight="1" x14ac:dyDescent="0.25">
      <c r="B88" s="828" t="str">
        <f>'ANTICIPATORY STATEMENT'!B67</f>
        <v>Feb-24</v>
      </c>
      <c r="C88" s="829"/>
      <c r="D88" s="9" t="str">
        <f>IF(DATA!J22="","",DATA!J22)</f>
        <v/>
      </c>
      <c r="E88" s="832" t="str">
        <f>IF(DATA!K22="","",DATA!K22)</f>
        <v/>
      </c>
      <c r="F88" s="833"/>
      <c r="G88" s="9" t="str">
        <f>IF(DATA!L22="","",DATA!L22)</f>
        <v/>
      </c>
      <c r="H88" s="9" t="str">
        <f>IF(DATA!M22="","",DATA!M22)</f>
        <v/>
      </c>
      <c r="I88" s="9" t="str">
        <f>IF(DATA!N22="","",DATA!N22)</f>
        <v/>
      </c>
      <c r="J88" s="832" t="str">
        <f>IF(DATA!O22="","",DATA!O22)</f>
        <v/>
      </c>
      <c r="K88" s="833"/>
      <c r="L88" s="9" t="str">
        <f>IF(DATA!P22="","",DATA!P22)</f>
        <v/>
      </c>
      <c r="M88" s="9">
        <f>IF(DATA!Q22="","",DATA!Q22)</f>
        <v>0</v>
      </c>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row>
    <row r="89" spans="1:39" ht="23.25" customHeight="1" x14ac:dyDescent="0.3">
      <c r="B89" s="830" t="s">
        <v>279</v>
      </c>
      <c r="C89" s="831"/>
      <c r="D89" s="9">
        <f>IF(DATA!J24="","",DATA!J24)</f>
        <v>0</v>
      </c>
      <c r="E89" s="832"/>
      <c r="F89" s="833"/>
      <c r="G89" s="9"/>
      <c r="H89" s="9"/>
      <c r="I89" s="9"/>
      <c r="J89" s="832"/>
      <c r="K89" s="833"/>
      <c r="L89" s="9"/>
      <c r="M89" s="250">
        <f>IF(D89="","",D89)</f>
        <v>0</v>
      </c>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row>
    <row r="90" spans="1:39" ht="23.25" customHeight="1" x14ac:dyDescent="0.3">
      <c r="A90" s="25"/>
      <c r="B90" s="830" t="s">
        <v>280</v>
      </c>
      <c r="C90" s="831"/>
      <c r="D90" s="15" t="str">
        <f>IF(DATA!J25="","",DATA!J25)</f>
        <v/>
      </c>
      <c r="E90" s="850"/>
      <c r="F90" s="851"/>
      <c r="G90" s="15"/>
      <c r="H90" s="15"/>
      <c r="I90" s="15"/>
      <c r="J90" s="850"/>
      <c r="K90" s="851"/>
      <c r="L90" s="15"/>
      <c r="M90" s="250" t="str">
        <f t="shared" ref="M90:M91" si="0">IF(D90="","",D90)</f>
        <v/>
      </c>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row>
    <row r="91" spans="1:39" ht="23.25" customHeight="1" x14ac:dyDescent="0.3">
      <c r="A91" s="25"/>
      <c r="B91" s="830" t="s">
        <v>281</v>
      </c>
      <c r="C91" s="831"/>
      <c r="D91" s="15" t="str">
        <f>IF(DATA!J26="","",DATA!J26)</f>
        <v/>
      </c>
      <c r="E91" s="850"/>
      <c r="F91" s="851"/>
      <c r="G91" s="15"/>
      <c r="H91" s="15"/>
      <c r="I91" s="15"/>
      <c r="J91" s="850"/>
      <c r="K91" s="851"/>
      <c r="L91" s="15"/>
      <c r="M91" s="250" t="str">
        <f t="shared" si="0"/>
        <v/>
      </c>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row>
    <row r="92" spans="1:39" ht="20.25" customHeight="1" x14ac:dyDescent="0.3">
      <c r="A92" s="25"/>
      <c r="B92" s="825" t="s">
        <v>3</v>
      </c>
      <c r="C92" s="827"/>
      <c r="D92" s="24">
        <f>DATA!J23+DATA!J24+DATA!J25+DATA!J26</f>
        <v>0</v>
      </c>
      <c r="E92" s="856">
        <f>SUM(E77:F88)</f>
        <v>0</v>
      </c>
      <c r="F92" s="856"/>
      <c r="G92" s="24">
        <f>SUM(G77:G88)</f>
        <v>0</v>
      </c>
      <c r="H92" s="24">
        <f>SUM(H77:H88)</f>
        <v>0</v>
      </c>
      <c r="I92" s="24">
        <f>SUM(I77:I88)</f>
        <v>0</v>
      </c>
      <c r="J92" s="856">
        <f>SUM(J77:K88)</f>
        <v>0</v>
      </c>
      <c r="K92" s="856"/>
      <c r="L92" s="24">
        <f>SUM(L77:L88)</f>
        <v>0</v>
      </c>
      <c r="M92" s="24">
        <f>SUM(M77:M91)</f>
        <v>0</v>
      </c>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row>
    <row r="93" spans="1:39" ht="8.25" customHeight="1" x14ac:dyDescent="0.3">
      <c r="A93" s="25"/>
      <c r="B93" s="390"/>
      <c r="C93" s="390"/>
      <c r="D93" s="386"/>
      <c r="E93" s="386"/>
      <c r="F93" s="386"/>
      <c r="G93" s="386"/>
      <c r="H93" s="386"/>
      <c r="I93" s="386"/>
      <c r="J93" s="386"/>
      <c r="K93" s="386"/>
      <c r="L93" s="386"/>
      <c r="M93" s="386"/>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row>
    <row r="94" spans="1:39" ht="13.5" customHeight="1" x14ac:dyDescent="0.25">
      <c r="A94" s="25"/>
      <c r="C94" s="391"/>
      <c r="D94" s="855" t="s">
        <v>1079</v>
      </c>
      <c r="E94" s="855"/>
      <c r="F94" s="855"/>
      <c r="G94" s="855"/>
      <c r="H94" s="855"/>
      <c r="I94" s="855"/>
      <c r="J94" s="855"/>
      <c r="K94" s="855"/>
      <c r="L94" s="391"/>
      <c r="M94" s="391"/>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row>
    <row r="95" spans="1:39" ht="13.5" customHeight="1" x14ac:dyDescent="0.3">
      <c r="A95" s="25"/>
      <c r="B95" s="774"/>
      <c r="C95" s="774"/>
      <c r="D95" s="392" t="s">
        <v>1120</v>
      </c>
      <c r="E95" s="775" t="s">
        <v>1108</v>
      </c>
      <c r="F95" s="775"/>
      <c r="G95" s="392" t="s">
        <v>1121</v>
      </c>
      <c r="H95" s="392" t="s">
        <v>1122</v>
      </c>
      <c r="I95" s="392" t="s">
        <v>1123</v>
      </c>
      <c r="J95" s="775" t="s">
        <v>1124</v>
      </c>
      <c r="K95" s="775"/>
      <c r="L95" s="386"/>
      <c r="M95" s="386"/>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row>
    <row r="96" spans="1:39" ht="13.5" customHeight="1" x14ac:dyDescent="0.3">
      <c r="A96" s="25"/>
      <c r="B96" s="774"/>
      <c r="C96" s="774"/>
      <c r="D96" s="392" t="str">
        <f>IF(DATA!R11="","",DATA!R11)</f>
        <v/>
      </c>
      <c r="E96" s="775" t="str">
        <f>IF(DATA!R12="","",DATA!R12)</f>
        <v/>
      </c>
      <c r="F96" s="775"/>
      <c r="G96" s="392" t="str">
        <f>IF(DATA!$R13="","",DATA!$R13)</f>
        <v/>
      </c>
      <c r="H96" s="392" t="str">
        <f>IF(DATA!$R14="","",DATA!$R14)</f>
        <v/>
      </c>
      <c r="I96" s="392" t="str">
        <f>IF(DATA!$R15="","",DATA!$R15)</f>
        <v/>
      </c>
      <c r="J96" s="776" t="str">
        <f>IF(DATA!R16="","",DATA!R16)</f>
        <v/>
      </c>
      <c r="K96" s="777"/>
      <c r="L96" s="386"/>
      <c r="M96" s="386"/>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row>
    <row r="97" spans="1:39" ht="13.5" customHeight="1" x14ac:dyDescent="0.3">
      <c r="A97" s="25"/>
      <c r="B97" s="774"/>
      <c r="C97" s="774"/>
      <c r="D97" s="392" t="s">
        <v>1113</v>
      </c>
      <c r="E97" s="775" t="s">
        <v>1114</v>
      </c>
      <c r="F97" s="775"/>
      <c r="G97" s="392" t="s">
        <v>1125</v>
      </c>
      <c r="H97" s="392" t="s">
        <v>1126</v>
      </c>
      <c r="I97" s="392" t="s">
        <v>1127</v>
      </c>
      <c r="J97" s="775" t="s">
        <v>1128</v>
      </c>
      <c r="K97" s="775"/>
      <c r="L97" s="386"/>
      <c r="M97" s="386"/>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row>
    <row r="98" spans="1:39" ht="13.5" customHeight="1" x14ac:dyDescent="0.3">
      <c r="A98" s="25"/>
      <c r="B98" s="774"/>
      <c r="C98" s="774"/>
      <c r="D98" s="392" t="str">
        <f>IF(DATA!R17="","",DATA!R17)</f>
        <v/>
      </c>
      <c r="E98" s="775" t="str">
        <f>IF(DATA!R18="","",DATA!R18)</f>
        <v/>
      </c>
      <c r="F98" s="775"/>
      <c r="G98" s="392" t="str">
        <f>IF(DATA!R19="","",DATA!R19)</f>
        <v/>
      </c>
      <c r="H98" s="392" t="str">
        <f>IF(DATA!R20="","",DATA!R20)</f>
        <v/>
      </c>
      <c r="I98" s="392" t="str">
        <f>IF(DATA!R21="","",DATA!R21)</f>
        <v/>
      </c>
      <c r="J98" s="775" t="str">
        <f>IF(I98="","",M49)</f>
        <v/>
      </c>
      <c r="K98" s="775"/>
      <c r="L98" s="386"/>
      <c r="M98" s="386"/>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row>
    <row r="99" spans="1:39" s="4" customFormat="1" ht="21.75" customHeight="1" x14ac:dyDescent="0.3">
      <c r="A99" s="819" t="s">
        <v>272</v>
      </c>
      <c r="B99" s="819"/>
      <c r="C99" s="819"/>
      <c r="D99" s="819"/>
      <c r="E99" s="819"/>
      <c r="F99" s="819"/>
      <c r="G99" s="819"/>
      <c r="H99" s="819"/>
      <c r="I99" s="819"/>
      <c r="J99" s="819"/>
      <c r="K99" s="819"/>
      <c r="L99" s="819"/>
      <c r="M99" s="819"/>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row>
    <row r="100" spans="1:39" s="4" customFormat="1" ht="19.5" customHeight="1" x14ac:dyDescent="0.3">
      <c r="A100" s="820" t="s">
        <v>273</v>
      </c>
      <c r="B100" s="820"/>
      <c r="C100" s="820"/>
      <c r="D100" s="820"/>
      <c r="E100" s="820"/>
      <c r="F100" s="820"/>
      <c r="G100" s="820"/>
      <c r="H100" s="820"/>
      <c r="I100" s="820"/>
      <c r="J100" s="820"/>
      <c r="K100" s="820"/>
      <c r="L100" s="820"/>
      <c r="M100" s="820"/>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row>
    <row r="101" spans="1:39" s="4" customFormat="1" ht="19.5" customHeight="1" x14ac:dyDescent="0.3">
      <c r="A101" s="821" t="s">
        <v>274</v>
      </c>
      <c r="B101" s="821"/>
      <c r="C101" s="821"/>
      <c r="D101" s="821"/>
      <c r="E101" s="821"/>
      <c r="F101" s="821"/>
      <c r="G101" s="821"/>
      <c r="H101" s="821"/>
      <c r="I101" s="821"/>
      <c r="J101" s="821"/>
      <c r="K101" s="821"/>
      <c r="L101" s="821"/>
      <c r="M101" s="82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row>
    <row r="102" spans="1:39" s="4" customFormat="1" ht="19.5" customHeight="1" x14ac:dyDescent="0.3">
      <c r="A102" s="821" t="s">
        <v>275</v>
      </c>
      <c r="B102" s="821"/>
      <c r="C102" s="821"/>
      <c r="D102" s="821"/>
      <c r="E102" s="821"/>
      <c r="F102" s="821"/>
      <c r="G102" s="821"/>
      <c r="H102" s="821"/>
      <c r="I102" s="821"/>
      <c r="J102" s="821"/>
      <c r="K102" s="821"/>
      <c r="L102" s="821"/>
      <c r="M102" s="82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row>
    <row r="103" spans="1:39" s="4" customFormat="1" ht="39" customHeight="1" x14ac:dyDescent="0.3">
      <c r="A103" s="22" t="s">
        <v>276</v>
      </c>
      <c r="B103" s="22"/>
      <c r="C103" s="22"/>
      <c r="D103" s="22"/>
      <c r="E103" s="22"/>
      <c r="F103" s="22"/>
      <c r="G103" s="22"/>
      <c r="H103" s="22"/>
      <c r="I103" s="22"/>
      <c r="J103" s="22"/>
      <c r="K103" s="22"/>
      <c r="L103" s="22" t="s">
        <v>12</v>
      </c>
      <c r="M103" s="22"/>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row>
    <row r="104" spans="1:39" s="4" customFormat="1" ht="15" customHeight="1" x14ac:dyDescent="0.3">
      <c r="A104" s="22" t="s">
        <v>45</v>
      </c>
      <c r="B104" s="22"/>
      <c r="C104" s="22"/>
      <c r="D104" s="22"/>
      <c r="E104" s="22"/>
      <c r="F104" s="22"/>
      <c r="G104" s="22"/>
      <c r="H104" s="22"/>
      <c r="I104" s="240"/>
      <c r="J104" s="814" t="s">
        <v>277</v>
      </c>
      <c r="K104" s="814"/>
      <c r="L104" s="814"/>
      <c r="M104" s="814"/>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row>
    <row r="105" spans="1:39"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row>
    <row r="106" spans="1:39"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row>
    <row r="107" spans="1:39"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row>
    <row r="108" spans="1:39"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row>
    <row r="109" spans="1:39"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row>
    <row r="110" spans="1:39"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row>
    <row r="111" spans="1:39"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row>
    <row r="112" spans="1:39"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row>
    <row r="113" spans="1:39"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row>
    <row r="114" spans="1:39"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row>
    <row r="115" spans="1:39"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row>
    <row r="116" spans="1:39"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row>
    <row r="117" spans="1:39"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row>
    <row r="118" spans="1:39"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row>
    <row r="119" spans="1:39"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row>
    <row r="120" spans="1:39"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row>
    <row r="121" spans="1:39"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row>
    <row r="122" spans="1:39"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row>
    <row r="123" spans="1:39"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row>
    <row r="124" spans="1:39"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row>
    <row r="125" spans="1:39"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row>
    <row r="126" spans="1:39"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row>
    <row r="127" spans="1:39"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row>
    <row r="128" spans="1:39"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row>
    <row r="129" spans="1:39"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row>
    <row r="130" spans="1:39"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row>
    <row r="131" spans="1:39"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row>
    <row r="132" spans="1:39"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row>
    <row r="133" spans="1:39"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row>
    <row r="134" spans="1:39"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row>
    <row r="135" spans="1:39"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row>
    <row r="136" spans="1:39"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row>
    <row r="137" spans="1:39"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row>
    <row r="138" spans="1:39"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row>
    <row r="139" spans="1:39"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row>
    <row r="140" spans="1:39"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row>
    <row r="141" spans="1:39"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row>
    <row r="142" spans="1:39"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row>
    <row r="143" spans="1:39"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row>
    <row r="144" spans="1:39"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row>
    <row r="145" spans="1:39"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row>
    <row r="146" spans="1:39"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row>
    <row r="147" spans="1:39"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row>
    <row r="148" spans="1:39"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row>
    <row r="149" spans="1:39"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row>
    <row r="150" spans="1:39"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row>
    <row r="151" spans="1:39"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row>
    <row r="152" spans="1:39"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row>
    <row r="153" spans="1:39"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row>
    <row r="154" spans="1:39"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row>
    <row r="155" spans="1:39"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row>
    <row r="156" spans="1:39"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row>
    <row r="157" spans="1:39"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row>
    <row r="158" spans="1:39"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row>
    <row r="159" spans="1:39"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row>
    <row r="160" spans="1:39"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row>
    <row r="161" spans="1:39"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row>
    <row r="162" spans="1:39"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row>
    <row r="163" spans="1:39"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row>
    <row r="164" spans="1:39"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row>
    <row r="165" spans="1:39"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row>
    <row r="166" spans="1:39"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row>
    <row r="167" spans="1:39"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row>
    <row r="168" spans="1:39"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row>
    <row r="169" spans="1:39"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row>
    <row r="170" spans="1:39"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row>
    <row r="171" spans="1:39"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row>
    <row r="172" spans="1:39"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row>
    <row r="173" spans="1:39"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row>
    <row r="174" spans="1:39"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row>
    <row r="175" spans="1:39"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row>
    <row r="176" spans="1:39"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row>
    <row r="177" spans="4:39" x14ac:dyDescent="0.25">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4:39" x14ac:dyDescent="0.25">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4:39" x14ac:dyDescent="0.25">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sheetData>
  <sheetProtection algorithmName="SHA-512" hashValue="WELOtaZEM9MGmYCj8Dsc3h+0K6aapm01R0fqX9NzmTIkrFVYKxSO09ZHmL2qFJ4KUvcX6ISgcwxPyqnnxHlj8w==" saltValue="oLDucytSbIRrqI/ifppzoA==" spinCount="100000" sheet="1" objects="1" scenarios="1" selectLockedCells="1"/>
  <mergeCells count="181">
    <mergeCell ref="D94:K94"/>
    <mergeCell ref="J69:K69"/>
    <mergeCell ref="B76:C76"/>
    <mergeCell ref="J91:K91"/>
    <mergeCell ref="J92:K92"/>
    <mergeCell ref="E91:F91"/>
    <mergeCell ref="E92:F92"/>
    <mergeCell ref="J76:K76"/>
    <mergeCell ref="J77:K77"/>
    <mergeCell ref="J78:K78"/>
    <mergeCell ref="J79:K79"/>
    <mergeCell ref="J80:K80"/>
    <mergeCell ref="J81:K81"/>
    <mergeCell ref="J82:K82"/>
    <mergeCell ref="J83:K83"/>
    <mergeCell ref="J84:K84"/>
    <mergeCell ref="J85:K85"/>
    <mergeCell ref="J86:K86"/>
    <mergeCell ref="J87:K87"/>
    <mergeCell ref="J88:K88"/>
    <mergeCell ref="B69:C69"/>
    <mergeCell ref="E79:F79"/>
    <mergeCell ref="E80:F80"/>
    <mergeCell ref="J89:K89"/>
    <mergeCell ref="E66:F66"/>
    <mergeCell ref="E67:F67"/>
    <mergeCell ref="E68:F68"/>
    <mergeCell ref="B86:C86"/>
    <mergeCell ref="B87:C87"/>
    <mergeCell ref="E69:F69"/>
    <mergeCell ref="E89:F89"/>
    <mergeCell ref="E90:F90"/>
    <mergeCell ref="E81:F81"/>
    <mergeCell ref="E86:F86"/>
    <mergeCell ref="E87:F87"/>
    <mergeCell ref="B75:M75"/>
    <mergeCell ref="B77:C77"/>
    <mergeCell ref="B78:C78"/>
    <mergeCell ref="B79:C79"/>
    <mergeCell ref="B80:C80"/>
    <mergeCell ref="B81:C81"/>
    <mergeCell ref="B82:C82"/>
    <mergeCell ref="B83:C83"/>
    <mergeCell ref="B84:C84"/>
    <mergeCell ref="B85:C85"/>
    <mergeCell ref="J90:K90"/>
    <mergeCell ref="B66:C66"/>
    <mergeCell ref="B67:C67"/>
    <mergeCell ref="E62:F62"/>
    <mergeCell ref="E63:F63"/>
    <mergeCell ref="E64:F64"/>
    <mergeCell ref="E65:F65"/>
    <mergeCell ref="J60:K60"/>
    <mergeCell ref="J61:K61"/>
    <mergeCell ref="J62:K62"/>
    <mergeCell ref="J63:K63"/>
    <mergeCell ref="J64:K64"/>
    <mergeCell ref="J65:K65"/>
    <mergeCell ref="B68:C68"/>
    <mergeCell ref="B32:J32"/>
    <mergeCell ref="B28:J28"/>
    <mergeCell ref="B34:K34"/>
    <mergeCell ref="B24:K24"/>
    <mergeCell ref="B61:C61"/>
    <mergeCell ref="B62:C62"/>
    <mergeCell ref="B63:C63"/>
    <mergeCell ref="B64:C64"/>
    <mergeCell ref="B65:C65"/>
    <mergeCell ref="B57:C57"/>
    <mergeCell ref="B58:C58"/>
    <mergeCell ref="B59:C59"/>
    <mergeCell ref="B60:C60"/>
    <mergeCell ref="J66:K66"/>
    <mergeCell ref="J67:K67"/>
    <mergeCell ref="J68:K68"/>
    <mergeCell ref="E57:F57"/>
    <mergeCell ref="E58:F58"/>
    <mergeCell ref="E59:F59"/>
    <mergeCell ref="E60:F60"/>
    <mergeCell ref="E61:F61"/>
    <mergeCell ref="J57:K57"/>
    <mergeCell ref="J58:K58"/>
    <mergeCell ref="J59:K59"/>
    <mergeCell ref="B18:K18"/>
    <mergeCell ref="O44:P47"/>
    <mergeCell ref="B40:J40"/>
    <mergeCell ref="J51:L51"/>
    <mergeCell ref="B42:J42"/>
    <mergeCell ref="B43:J43"/>
    <mergeCell ref="O50:P50"/>
    <mergeCell ref="O48:P49"/>
    <mergeCell ref="B35:K35"/>
    <mergeCell ref="B48:J48"/>
    <mergeCell ref="B41:J41"/>
    <mergeCell ref="B37:J37"/>
    <mergeCell ref="B44:J44"/>
    <mergeCell ref="B46:J46"/>
    <mergeCell ref="B47:J47"/>
    <mergeCell ref="B45:J45"/>
    <mergeCell ref="B21:K21"/>
    <mergeCell ref="B36:J36"/>
    <mergeCell ref="B33:J33"/>
    <mergeCell ref="I52:L52"/>
    <mergeCell ref="B56:C56"/>
    <mergeCell ref="E56:F56"/>
    <mergeCell ref="J56:K56"/>
    <mergeCell ref="A99:M99"/>
    <mergeCell ref="A100:M100"/>
    <mergeCell ref="A101:M101"/>
    <mergeCell ref="A102:M102"/>
    <mergeCell ref="J104:M104"/>
    <mergeCell ref="B70:L70"/>
    <mergeCell ref="B71:L71"/>
    <mergeCell ref="B72:L72"/>
    <mergeCell ref="B73:L73"/>
    <mergeCell ref="B88:C88"/>
    <mergeCell ref="B89:C89"/>
    <mergeCell ref="B90:C90"/>
    <mergeCell ref="E88:F88"/>
    <mergeCell ref="E82:F82"/>
    <mergeCell ref="E83:F83"/>
    <mergeCell ref="E84:F84"/>
    <mergeCell ref="E85:F85"/>
    <mergeCell ref="E76:F76"/>
    <mergeCell ref="E77:F77"/>
    <mergeCell ref="E78:F78"/>
    <mergeCell ref="B91:C91"/>
    <mergeCell ref="B92:C92"/>
    <mergeCell ref="J95:K95"/>
    <mergeCell ref="E95:F95"/>
    <mergeCell ref="I50:K50"/>
    <mergeCell ref="B55:M55"/>
    <mergeCell ref="B38:K38"/>
    <mergeCell ref="I49:K49"/>
    <mergeCell ref="B29:E29"/>
    <mergeCell ref="B39:J39"/>
    <mergeCell ref="D3:M3"/>
    <mergeCell ref="B27:J27"/>
    <mergeCell ref="B23:K23"/>
    <mergeCell ref="B26:J26"/>
    <mergeCell ref="B22:K22"/>
    <mergeCell ref="B25:K25"/>
    <mergeCell ref="B8:K8"/>
    <mergeCell ref="F29:L29"/>
    <mergeCell ref="B15:L15"/>
    <mergeCell ref="K47:L47"/>
    <mergeCell ref="B30:L30"/>
    <mergeCell ref="B31:G31"/>
    <mergeCell ref="H31:L31"/>
    <mergeCell ref="J4:L4"/>
    <mergeCell ref="B12:L12"/>
    <mergeCell ref="K40:L40"/>
    <mergeCell ref="K45:L45"/>
    <mergeCell ref="A1:M1"/>
    <mergeCell ref="A2:M2"/>
    <mergeCell ref="B20:K20"/>
    <mergeCell ref="B13:K13"/>
    <mergeCell ref="B14:K14"/>
    <mergeCell ref="A4:C4"/>
    <mergeCell ref="D4:E4"/>
    <mergeCell ref="B5:K5"/>
    <mergeCell ref="B10:L10"/>
    <mergeCell ref="F4:G4"/>
    <mergeCell ref="H4:I4"/>
    <mergeCell ref="B17:K17"/>
    <mergeCell ref="B6:I6"/>
    <mergeCell ref="B7:I7"/>
    <mergeCell ref="B19:K19"/>
    <mergeCell ref="B16:D16"/>
    <mergeCell ref="E16:L16"/>
    <mergeCell ref="B11:L11"/>
    <mergeCell ref="B95:C95"/>
    <mergeCell ref="B96:C96"/>
    <mergeCell ref="B97:C97"/>
    <mergeCell ref="B98:C98"/>
    <mergeCell ref="E96:F96"/>
    <mergeCell ref="E97:F97"/>
    <mergeCell ref="E98:F98"/>
    <mergeCell ref="J96:K96"/>
    <mergeCell ref="J97:K97"/>
    <mergeCell ref="J98:K98"/>
  </mergeCells>
  <printOptions horizontalCentered="1" verticalCentered="1"/>
  <pageMargins left="0.5" right="0.5" top="0.5" bottom="0.5" header="0.25" footer="0"/>
  <pageSetup paperSize="9" scale="78" fitToHeight="2" orientation="portrait" blackAndWhite="1" r:id="rId1"/>
  <rowBreaks count="1" manualBreakCount="1">
    <brk id="52" max="12"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S106"/>
  <sheetViews>
    <sheetView workbookViewId="0">
      <selection activeCell="A4" sqref="A4:I4"/>
    </sheetView>
  </sheetViews>
  <sheetFormatPr defaultRowHeight="15" x14ac:dyDescent="0.25"/>
  <cols>
    <col min="1" max="1" width="3.28515625" customWidth="1"/>
    <col min="2" max="2" width="4.5703125" customWidth="1"/>
    <col min="3" max="3" width="5.7109375" customWidth="1"/>
    <col min="4" max="4" width="7.28515625" customWidth="1"/>
    <col min="5" max="5" width="5.7109375" customWidth="1"/>
    <col min="6" max="6" width="4.7109375" customWidth="1"/>
    <col min="7" max="7" width="5.7109375" customWidth="1"/>
    <col min="8" max="8" width="8.140625" customWidth="1"/>
    <col min="9" max="11" width="5.7109375" customWidth="1"/>
    <col min="12" max="12" width="6.85546875" customWidth="1"/>
    <col min="13" max="18" width="6.28515625" customWidth="1"/>
    <col min="20" max="22" width="9.140625" hidden="1" customWidth="1"/>
    <col min="29" max="29" width="25.5703125" customWidth="1"/>
  </cols>
  <sheetData>
    <row r="1" spans="1:45" ht="27" customHeight="1" x14ac:dyDescent="0.25">
      <c r="A1" s="897" t="s">
        <v>1013</v>
      </c>
      <c r="B1" s="897"/>
      <c r="C1" s="897"/>
      <c r="D1" s="897"/>
      <c r="E1" s="897"/>
      <c r="F1" s="897"/>
      <c r="G1" s="897"/>
      <c r="H1" s="897"/>
      <c r="I1" s="897"/>
      <c r="J1" s="897"/>
      <c r="K1" s="897"/>
      <c r="L1" s="897"/>
      <c r="M1" s="897"/>
      <c r="N1" s="897"/>
      <c r="O1" s="897"/>
      <c r="P1" s="897"/>
      <c r="Q1" s="897"/>
      <c r="R1" s="897"/>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1:45" ht="25.9" customHeight="1" x14ac:dyDescent="0.25">
      <c r="A2" s="898" t="s">
        <v>1003</v>
      </c>
      <c r="B2" s="898"/>
      <c r="C2" s="898"/>
      <c r="D2" s="898"/>
      <c r="E2" s="898"/>
      <c r="F2" s="898"/>
      <c r="G2" s="898"/>
      <c r="H2" s="898"/>
      <c r="I2" s="898"/>
      <c r="J2" s="898"/>
      <c r="K2" s="898"/>
      <c r="L2" s="898"/>
      <c r="M2" s="898"/>
      <c r="N2" s="898"/>
      <c r="O2" s="898"/>
      <c r="P2" s="898"/>
      <c r="Q2" s="898"/>
      <c r="R2" s="898"/>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1:45" ht="23.45" customHeight="1" x14ac:dyDescent="0.25">
      <c r="A3" s="900" t="s">
        <v>1004</v>
      </c>
      <c r="B3" s="900"/>
      <c r="C3" s="900"/>
      <c r="D3" s="900"/>
      <c r="E3" s="900"/>
      <c r="F3" s="900"/>
      <c r="G3" s="900"/>
      <c r="H3" s="900"/>
      <c r="I3" s="900"/>
      <c r="J3" s="900" t="s">
        <v>1005</v>
      </c>
      <c r="K3" s="900"/>
      <c r="L3" s="900"/>
      <c r="M3" s="900"/>
      <c r="N3" s="900"/>
      <c r="O3" s="900"/>
      <c r="P3" s="900"/>
      <c r="Q3" s="900"/>
      <c r="R3" s="900"/>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row>
    <row r="4" spans="1:45" ht="53.45" customHeight="1" x14ac:dyDescent="0.25">
      <c r="A4" s="901"/>
      <c r="B4" s="901"/>
      <c r="C4" s="901"/>
      <c r="D4" s="901"/>
      <c r="E4" s="901"/>
      <c r="F4" s="901"/>
      <c r="G4" s="901"/>
      <c r="H4" s="901"/>
      <c r="I4" s="901"/>
      <c r="J4" s="901"/>
      <c r="K4" s="901"/>
      <c r="L4" s="901"/>
      <c r="M4" s="901"/>
      <c r="N4" s="901"/>
      <c r="O4" s="901"/>
      <c r="P4" s="901"/>
      <c r="Q4" s="901"/>
      <c r="R4" s="901"/>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row>
    <row r="5" spans="1:45" ht="21" customHeight="1" x14ac:dyDescent="0.25">
      <c r="A5" s="879" t="s">
        <v>1006</v>
      </c>
      <c r="B5" s="879"/>
      <c r="C5" s="879"/>
      <c r="D5" s="879"/>
      <c r="E5" s="879"/>
      <c r="F5" s="879"/>
      <c r="G5" s="879" t="s">
        <v>1007</v>
      </c>
      <c r="H5" s="879"/>
      <c r="I5" s="879"/>
      <c r="J5" s="879"/>
      <c r="K5" s="879"/>
      <c r="L5" s="879"/>
      <c r="M5" s="879" t="s">
        <v>1008</v>
      </c>
      <c r="N5" s="879"/>
      <c r="O5" s="879"/>
      <c r="P5" s="879"/>
      <c r="Q5" s="879"/>
      <c r="R5" s="87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row>
    <row r="6" spans="1:45" ht="21" customHeight="1" x14ac:dyDescent="0.25">
      <c r="A6" s="902"/>
      <c r="B6" s="902"/>
      <c r="C6" s="902"/>
      <c r="D6" s="902"/>
      <c r="E6" s="902"/>
      <c r="F6" s="902"/>
      <c r="G6" s="902"/>
      <c r="H6" s="902"/>
      <c r="I6" s="902"/>
      <c r="J6" s="902"/>
      <c r="K6" s="902"/>
      <c r="L6" s="902"/>
      <c r="M6" s="902"/>
      <c r="N6" s="902"/>
      <c r="O6" s="902"/>
      <c r="P6" s="902"/>
      <c r="Q6" s="902"/>
      <c r="R6" s="902"/>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ht="21" customHeight="1" x14ac:dyDescent="0.25">
      <c r="A7" s="879" t="s">
        <v>1009</v>
      </c>
      <c r="B7" s="879"/>
      <c r="C7" s="879"/>
      <c r="D7" s="879"/>
      <c r="E7" s="879"/>
      <c r="F7" s="879"/>
      <c r="G7" s="879" t="s">
        <v>1010</v>
      </c>
      <c r="H7" s="879"/>
      <c r="I7" s="879"/>
      <c r="J7" s="879"/>
      <c r="K7" s="879"/>
      <c r="L7" s="879"/>
      <c r="M7" s="879" t="s">
        <v>1011</v>
      </c>
      <c r="N7" s="879"/>
      <c r="O7" s="879"/>
      <c r="P7" s="879"/>
      <c r="Q7" s="879"/>
      <c r="R7" s="87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row>
    <row r="8" spans="1:45" ht="24.6" customHeight="1" x14ac:dyDescent="0.25">
      <c r="A8" s="902" t="s">
        <v>1081</v>
      </c>
      <c r="B8" s="902"/>
      <c r="C8" s="902"/>
      <c r="D8" s="902"/>
      <c r="E8" s="902"/>
      <c r="F8" s="902"/>
      <c r="G8" s="902" t="s">
        <v>1133</v>
      </c>
      <c r="H8" s="902"/>
      <c r="I8" s="902"/>
      <c r="J8" s="902"/>
      <c r="K8" s="902"/>
      <c r="L8" s="902"/>
      <c r="M8" s="903">
        <v>45017</v>
      </c>
      <c r="N8" s="904"/>
      <c r="O8" s="905"/>
      <c r="P8" s="903">
        <v>45382</v>
      </c>
      <c r="Q8" s="904"/>
      <c r="R8" s="905"/>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row>
    <row r="9" spans="1:45" ht="15" customHeight="1" x14ac:dyDescent="0.25">
      <c r="A9" s="224"/>
      <c r="B9" s="224"/>
      <c r="C9" s="224"/>
      <c r="D9" s="224"/>
      <c r="E9" s="224"/>
      <c r="F9" s="224"/>
      <c r="G9" s="224"/>
      <c r="H9" s="224"/>
      <c r="I9" s="224"/>
      <c r="J9" s="224"/>
      <c r="K9" s="224"/>
      <c r="L9" s="224"/>
      <c r="M9" s="224"/>
      <c r="N9" s="224"/>
      <c r="O9" s="224"/>
      <c r="P9" s="224"/>
      <c r="Q9" s="224"/>
      <c r="R9" s="224"/>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45" ht="18.600000000000001" customHeight="1" x14ac:dyDescent="0.25">
      <c r="A10" s="225" t="s">
        <v>1012</v>
      </c>
      <c r="B10" s="226"/>
      <c r="C10" s="226"/>
      <c r="D10" s="226"/>
      <c r="E10" s="226"/>
      <c r="F10" s="226"/>
      <c r="G10" s="226"/>
      <c r="H10" s="226"/>
      <c r="I10" s="226"/>
      <c r="J10" s="226"/>
      <c r="K10" s="226"/>
      <c r="L10" s="226"/>
      <c r="M10" s="879" t="s">
        <v>291</v>
      </c>
      <c r="N10" s="879"/>
      <c r="O10" s="879" t="s">
        <v>291</v>
      </c>
      <c r="P10" s="879"/>
      <c r="Q10" s="879" t="s">
        <v>291</v>
      </c>
      <c r="R10" s="87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row>
    <row r="11" spans="1:45" ht="18.600000000000001" customHeight="1" x14ac:dyDescent="0.25">
      <c r="A11" s="27">
        <v>1</v>
      </c>
      <c r="B11" s="619" t="s">
        <v>285</v>
      </c>
      <c r="C11" s="755"/>
      <c r="D11" s="755"/>
      <c r="E11" s="767" t="str">
        <f>CONCATENATE(DATA!C4,",",DATA!C5,",",DATA!C6," - ",DATA!L5)</f>
        <v xml:space="preserve">,, - </v>
      </c>
      <c r="F11" s="767"/>
      <c r="G11" s="767"/>
      <c r="H11" s="767"/>
      <c r="I11" s="767"/>
      <c r="J11" s="767"/>
      <c r="K11" s="767"/>
      <c r="L11" s="767"/>
      <c r="M11" s="767"/>
      <c r="N11" s="767"/>
      <c r="O11" s="767"/>
      <c r="P11" s="767"/>
      <c r="Q11" s="767"/>
      <c r="R11" s="888"/>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row>
    <row r="12" spans="1:45" ht="18.600000000000001" customHeight="1" x14ac:dyDescent="0.25">
      <c r="A12" s="864"/>
      <c r="B12" s="25" t="s">
        <v>24</v>
      </c>
      <c r="C12" s="750" t="s">
        <v>286</v>
      </c>
      <c r="D12" s="750"/>
      <c r="E12" s="750"/>
      <c r="F12" s="750"/>
      <c r="G12" s="750"/>
      <c r="H12" s="750"/>
      <c r="I12" s="750"/>
      <c r="J12" s="750"/>
      <c r="K12" s="750"/>
      <c r="L12" s="750"/>
      <c r="M12" s="899" t="str">
        <f>IF('Final Statement'!M9=0,"",'Final Statement'!M9)</f>
        <v/>
      </c>
      <c r="N12" s="859"/>
      <c r="O12" s="890"/>
      <c r="P12" s="890"/>
      <c r="Q12" s="771"/>
      <c r="R12" s="890"/>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1:45" ht="18.600000000000001" customHeight="1" x14ac:dyDescent="0.25">
      <c r="A13" s="864"/>
      <c r="B13" s="25" t="s">
        <v>16</v>
      </c>
      <c r="C13" s="750" t="s">
        <v>287</v>
      </c>
      <c r="D13" s="750"/>
      <c r="E13" s="750"/>
      <c r="F13" s="750"/>
      <c r="G13" s="750"/>
      <c r="H13" s="750"/>
      <c r="I13" s="750"/>
      <c r="J13" s="750"/>
      <c r="K13" s="750"/>
      <c r="L13" s="750"/>
      <c r="M13" s="752"/>
      <c r="N13" s="619"/>
      <c r="O13" s="890"/>
      <c r="P13" s="890"/>
      <c r="Q13" s="771"/>
      <c r="R13" s="890"/>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row>
    <row r="14" spans="1:45" ht="18.600000000000001" customHeight="1" x14ac:dyDescent="0.25">
      <c r="A14" s="864"/>
      <c r="B14" s="227" t="s">
        <v>17</v>
      </c>
      <c r="C14" s="750" t="s">
        <v>288</v>
      </c>
      <c r="D14" s="750"/>
      <c r="E14" s="750"/>
      <c r="F14" s="750"/>
      <c r="G14" s="750"/>
      <c r="H14" s="750"/>
      <c r="I14" s="750"/>
      <c r="J14" s="750"/>
      <c r="K14" s="750"/>
      <c r="L14" s="750"/>
      <c r="M14" s="752"/>
      <c r="N14" s="619"/>
      <c r="O14" s="890"/>
      <c r="P14" s="890"/>
      <c r="Q14" s="771"/>
      <c r="R14" s="890"/>
      <c r="S14" s="29"/>
      <c r="T14" s="29">
        <f>SUM(M12:M14)</f>
        <v>0</v>
      </c>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row>
    <row r="15" spans="1:45" ht="18.600000000000001" customHeight="1" x14ac:dyDescent="0.25">
      <c r="A15" s="864"/>
      <c r="B15" s="893" t="s">
        <v>1014</v>
      </c>
      <c r="C15" s="894"/>
      <c r="D15" s="894"/>
      <c r="E15" s="894"/>
      <c r="F15" s="894"/>
      <c r="G15" s="894"/>
      <c r="H15" s="894"/>
      <c r="I15" s="894"/>
      <c r="J15" s="894"/>
      <c r="K15" s="894"/>
      <c r="L15" s="895"/>
      <c r="M15" s="886">
        <f>IF('ANTICIPATORY STATEMENT'!M13="",0,'ANTICIPATORY STATEMENT'!M13)</f>
        <v>0</v>
      </c>
      <c r="N15" s="887"/>
      <c r="O15" s="756"/>
      <c r="P15" s="896"/>
      <c r="Q15" s="772"/>
      <c r="R15" s="773"/>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row>
    <row r="16" spans="1:45" ht="18.600000000000001" customHeight="1" x14ac:dyDescent="0.25">
      <c r="A16" s="864"/>
      <c r="B16" s="25" t="s">
        <v>19</v>
      </c>
      <c r="C16" s="750" t="s">
        <v>730</v>
      </c>
      <c r="D16" s="750"/>
      <c r="E16" s="750"/>
      <c r="F16" s="750"/>
      <c r="G16" s="750"/>
      <c r="H16" s="750"/>
      <c r="I16" s="750"/>
      <c r="J16" s="750"/>
      <c r="K16" s="750"/>
      <c r="L16" s="750"/>
      <c r="M16" s="890"/>
      <c r="N16" s="770"/>
      <c r="O16" s="892" t="str">
        <f>IF(M12="","",M12-M15)</f>
        <v/>
      </c>
      <c r="P16" s="752"/>
      <c r="Q16" s="771"/>
      <c r="R16" s="890"/>
      <c r="S16" s="29"/>
      <c r="T16" s="29">
        <f>T14-50000</f>
        <v>-50000</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45" ht="18.600000000000001" customHeight="1" x14ac:dyDescent="0.25">
      <c r="A17" s="27">
        <v>2</v>
      </c>
      <c r="B17" s="750" t="s">
        <v>289</v>
      </c>
      <c r="C17" s="750"/>
      <c r="D17" s="750"/>
      <c r="E17" s="750"/>
      <c r="F17" s="750"/>
      <c r="G17" s="750"/>
      <c r="H17" s="750"/>
      <c r="I17" s="750"/>
      <c r="J17" s="750"/>
      <c r="K17" s="750"/>
      <c r="L17" s="750"/>
      <c r="M17" s="890"/>
      <c r="N17" s="770"/>
      <c r="O17" s="890"/>
      <c r="P17" s="890"/>
      <c r="Q17" s="771"/>
      <c r="R17" s="890"/>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row>
    <row r="18" spans="1:45" ht="18.600000000000001" customHeight="1" x14ac:dyDescent="0.25">
      <c r="A18" s="864"/>
      <c r="B18" s="767" t="s">
        <v>290</v>
      </c>
      <c r="C18" s="767"/>
      <c r="D18" s="767"/>
      <c r="E18" s="767"/>
      <c r="F18" s="767"/>
      <c r="G18" s="767"/>
      <c r="H18" s="767"/>
      <c r="I18" s="767"/>
      <c r="J18" s="888"/>
      <c r="K18" s="864" t="s">
        <v>291</v>
      </c>
      <c r="L18" s="766"/>
      <c r="M18" s="890"/>
      <c r="N18" s="770"/>
      <c r="O18" s="890"/>
      <c r="P18" s="890"/>
      <c r="Q18" s="771"/>
      <c r="R18" s="890"/>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row>
    <row r="19" spans="1:45" ht="18.600000000000001" customHeight="1" x14ac:dyDescent="0.25">
      <c r="A19" s="864"/>
      <c r="B19" s="891"/>
      <c r="C19" s="877"/>
      <c r="D19" s="877"/>
      <c r="E19" s="877"/>
      <c r="F19" s="877"/>
      <c r="G19" s="877"/>
      <c r="H19" s="877"/>
      <c r="I19" s="877"/>
      <c r="J19" s="877"/>
      <c r="K19" s="892">
        <f>T19+U19</f>
        <v>0</v>
      </c>
      <c r="L19" s="619"/>
      <c r="M19" s="752">
        <f>IF(K19="","",K19)</f>
        <v>0</v>
      </c>
      <c r="N19" s="619"/>
      <c r="O19" s="752"/>
      <c r="P19" s="752"/>
      <c r="Q19" s="771"/>
      <c r="R19" s="890"/>
      <c r="S19" s="29"/>
      <c r="T19" s="29">
        <f>IF('Final Statement'!M10="",0,'Final Statement'!M10)</f>
        <v>0</v>
      </c>
      <c r="U19" s="29">
        <f>IF('Final Statement'!M12="",0,'Final Statement'!M12)</f>
        <v>0</v>
      </c>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row>
    <row r="20" spans="1:45" ht="18.600000000000001" customHeight="1" x14ac:dyDescent="0.25">
      <c r="A20" s="27">
        <v>3</v>
      </c>
      <c r="B20" s="750" t="s">
        <v>22</v>
      </c>
      <c r="C20" s="750"/>
      <c r="D20" s="750"/>
      <c r="E20" s="750"/>
      <c r="F20" s="750"/>
      <c r="G20" s="750"/>
      <c r="H20" s="750"/>
      <c r="I20" s="750"/>
      <c r="J20" s="750"/>
      <c r="K20" s="750"/>
      <c r="L20" s="750"/>
      <c r="M20" s="770"/>
      <c r="N20" s="750"/>
      <c r="O20" s="619" t="str">
        <f>IF(O16="","",O16-M19)</f>
        <v/>
      </c>
      <c r="P20" s="620"/>
      <c r="Q20" s="750"/>
      <c r="R20" s="771"/>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row>
    <row r="21" spans="1:45" ht="18.600000000000001" customHeight="1" x14ac:dyDescent="0.25">
      <c r="A21" s="27">
        <v>4</v>
      </c>
      <c r="B21" s="750" t="s">
        <v>292</v>
      </c>
      <c r="C21" s="750"/>
      <c r="D21" s="750"/>
      <c r="E21" s="750"/>
      <c r="F21" s="750"/>
      <c r="G21" s="750"/>
      <c r="H21" s="750"/>
      <c r="I21" s="750"/>
      <c r="J21" s="750"/>
      <c r="K21" s="750"/>
      <c r="L21" s="750"/>
      <c r="M21" s="770"/>
      <c r="N21" s="750"/>
      <c r="O21" s="770"/>
      <c r="P21" s="771"/>
      <c r="Q21" s="750"/>
      <c r="R21" s="771"/>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row>
    <row r="22" spans="1:45" ht="18.600000000000001" customHeight="1" x14ac:dyDescent="0.25">
      <c r="A22" s="864"/>
      <c r="B22" s="25" t="s">
        <v>24</v>
      </c>
      <c r="C22" s="750" t="s">
        <v>293</v>
      </c>
      <c r="D22" s="750"/>
      <c r="E22" s="750"/>
      <c r="F22" s="750"/>
      <c r="G22" s="750"/>
      <c r="H22" s="750"/>
      <c r="I22" s="750"/>
      <c r="J22" s="750"/>
      <c r="K22" s="750"/>
      <c r="L22" s="750"/>
      <c r="M22" s="619">
        <v>0</v>
      </c>
      <c r="N22" s="755"/>
      <c r="O22" s="770"/>
      <c r="P22" s="771"/>
      <c r="Q22" s="750"/>
      <c r="R22" s="771"/>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row>
    <row r="23" spans="1:45" ht="18.600000000000001" customHeight="1" x14ac:dyDescent="0.25">
      <c r="A23" s="864"/>
      <c r="B23" s="25" t="s">
        <v>16</v>
      </c>
      <c r="C23" s="750" t="s">
        <v>294</v>
      </c>
      <c r="D23" s="750"/>
      <c r="E23" s="750"/>
      <c r="F23" s="750"/>
      <c r="G23" s="750"/>
      <c r="H23" s="750"/>
      <c r="I23" s="750"/>
      <c r="J23" s="750"/>
      <c r="K23" s="750"/>
      <c r="L23" s="750"/>
      <c r="M23" s="889">
        <f>IF('Final Statement'!M11="",0,'Final Statement'!M11)</f>
        <v>0</v>
      </c>
      <c r="N23" s="755"/>
      <c r="O23" s="770"/>
      <c r="P23" s="771"/>
      <c r="Q23" s="750"/>
      <c r="R23" s="771"/>
      <c r="S23" s="29"/>
      <c r="T23" s="29" t="str">
        <f>IF(DATA!P32="","","Other income")</f>
        <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row>
    <row r="24" spans="1:45" ht="18.600000000000001" customHeight="1" x14ac:dyDescent="0.25">
      <c r="A24" s="27">
        <v>5</v>
      </c>
      <c r="B24" s="750" t="s">
        <v>295</v>
      </c>
      <c r="C24" s="750"/>
      <c r="D24" s="750"/>
      <c r="E24" s="750"/>
      <c r="F24" s="750"/>
      <c r="G24" s="750"/>
      <c r="H24" s="750"/>
      <c r="I24" s="750"/>
      <c r="J24" s="750"/>
      <c r="K24" s="750"/>
      <c r="L24" s="750"/>
      <c r="M24" s="770"/>
      <c r="N24" s="750"/>
      <c r="O24" s="619">
        <f>M22+M23</f>
        <v>0</v>
      </c>
      <c r="P24" s="620"/>
      <c r="Q24" s="750"/>
      <c r="R24" s="771"/>
      <c r="S24" s="29"/>
      <c r="T24" s="29" t="str">
        <f>IF(DATA!P37="","","Interest on HBA")</f>
        <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row>
    <row r="25" spans="1:45" ht="18.600000000000001" customHeight="1" x14ac:dyDescent="0.25">
      <c r="A25" s="27">
        <v>6</v>
      </c>
      <c r="B25" s="750" t="s">
        <v>296</v>
      </c>
      <c r="C25" s="750"/>
      <c r="D25" s="750"/>
      <c r="E25" s="750"/>
      <c r="F25" s="750"/>
      <c r="G25" s="750"/>
      <c r="H25" s="750"/>
      <c r="I25" s="750"/>
      <c r="J25" s="750"/>
      <c r="K25" s="750"/>
      <c r="L25" s="750"/>
      <c r="M25" s="770"/>
      <c r="N25" s="750"/>
      <c r="O25" s="770"/>
      <c r="P25" s="771"/>
      <c r="Q25" s="876" t="str">
        <f>IF(O20="","",O20-O24)</f>
        <v/>
      </c>
      <c r="R25" s="875"/>
      <c r="S25" s="29"/>
      <c r="T25" s="29" t="str">
        <f>CONCATENATE(T23,DATA!P32,"+",T24,"  -",DATA!P37)</f>
        <v>+  -</v>
      </c>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row>
    <row r="26" spans="1:45" ht="18.600000000000001" customHeight="1" x14ac:dyDescent="0.25">
      <c r="A26" s="27">
        <v>7</v>
      </c>
      <c r="B26" s="750" t="s">
        <v>297</v>
      </c>
      <c r="C26" s="750"/>
      <c r="D26" s="750"/>
      <c r="E26" s="750"/>
      <c r="F26" s="750"/>
      <c r="G26" s="750"/>
      <c r="H26" s="750"/>
      <c r="I26" s="750"/>
      <c r="J26" s="750"/>
      <c r="K26" s="750"/>
      <c r="L26" s="750"/>
      <c r="M26" s="770"/>
      <c r="N26" s="750"/>
      <c r="O26" s="770"/>
      <c r="P26" s="771"/>
      <c r="Q26" s="750"/>
      <c r="R26" s="771"/>
      <c r="S26" s="29"/>
      <c r="T26" s="111">
        <f>DATA!P32-DATA!P37</f>
        <v>0</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row>
    <row r="27" spans="1:45" ht="18.600000000000001" customHeight="1" x14ac:dyDescent="0.25">
      <c r="A27" s="864"/>
      <c r="B27" s="767" t="s">
        <v>298</v>
      </c>
      <c r="C27" s="767"/>
      <c r="D27" s="767"/>
      <c r="E27" s="767"/>
      <c r="F27" s="767"/>
      <c r="G27" s="767"/>
      <c r="H27" s="767"/>
      <c r="I27" s="767"/>
      <c r="J27" s="888"/>
      <c r="K27" s="864" t="s">
        <v>291</v>
      </c>
      <c r="L27" s="766"/>
      <c r="M27" s="770"/>
      <c r="N27" s="750"/>
      <c r="O27" s="770"/>
      <c r="P27" s="771"/>
      <c r="Q27" s="750"/>
      <c r="R27" s="771"/>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row>
    <row r="28" spans="1:45" ht="18.600000000000001" customHeight="1" x14ac:dyDescent="0.25">
      <c r="A28" s="864"/>
      <c r="B28" s="767" t="str">
        <f>IF(T25="","",T25)</f>
        <v>+  -</v>
      </c>
      <c r="C28" s="767"/>
      <c r="D28" s="767"/>
      <c r="E28" s="767"/>
      <c r="F28" s="767"/>
      <c r="G28" s="767"/>
      <c r="H28" s="767"/>
      <c r="I28" s="767"/>
      <c r="J28" s="767"/>
      <c r="K28" s="766">
        <f>T26</f>
        <v>0</v>
      </c>
      <c r="L28" s="767"/>
      <c r="M28" s="770"/>
      <c r="N28" s="750"/>
      <c r="O28" s="619">
        <f>K28</f>
        <v>0</v>
      </c>
      <c r="P28" s="620"/>
      <c r="Q28" s="750"/>
      <c r="R28" s="771"/>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row>
    <row r="29" spans="1:45" ht="18.600000000000001" customHeight="1" x14ac:dyDescent="0.25">
      <c r="A29" s="27">
        <v>8</v>
      </c>
      <c r="B29" s="750" t="s">
        <v>299</v>
      </c>
      <c r="C29" s="750"/>
      <c r="D29" s="750"/>
      <c r="E29" s="750"/>
      <c r="F29" s="750"/>
      <c r="G29" s="750"/>
      <c r="H29" s="750"/>
      <c r="I29" s="750"/>
      <c r="J29" s="750"/>
      <c r="K29" s="750"/>
      <c r="L29" s="750"/>
      <c r="M29" s="770"/>
      <c r="N29" s="750"/>
      <c r="O29" s="770"/>
      <c r="P29" s="771"/>
      <c r="Q29" s="876" t="str">
        <f>IF(Q25="","",Q25+O28)</f>
        <v/>
      </c>
      <c r="R29" s="875"/>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ht="18.600000000000001" customHeight="1" x14ac:dyDescent="0.25">
      <c r="A30" s="27">
        <v>9</v>
      </c>
      <c r="B30" s="750" t="s">
        <v>300</v>
      </c>
      <c r="C30" s="750"/>
      <c r="D30" s="750"/>
      <c r="E30" s="750"/>
      <c r="F30" s="750"/>
      <c r="G30" s="750"/>
      <c r="H30" s="750"/>
      <c r="I30" s="750"/>
      <c r="J30" s="750"/>
      <c r="K30" s="750"/>
      <c r="L30" s="750"/>
      <c r="M30" s="770"/>
      <c r="N30" s="750"/>
      <c r="O30" s="770"/>
      <c r="P30" s="771"/>
      <c r="Q30" s="750"/>
      <c r="R30" s="771"/>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spans="1:45" ht="18.600000000000001" customHeight="1" x14ac:dyDescent="0.25">
      <c r="A31" s="88"/>
      <c r="B31" s="750" t="s">
        <v>301</v>
      </c>
      <c r="C31" s="750"/>
      <c r="D31" s="750"/>
      <c r="E31" s="750"/>
      <c r="F31" s="750"/>
      <c r="G31" s="750"/>
      <c r="H31" s="750"/>
      <c r="I31" s="750"/>
      <c r="J31" s="750"/>
      <c r="K31" s="750"/>
      <c r="L31" s="750"/>
      <c r="M31" s="770"/>
      <c r="N31" s="750"/>
      <c r="O31" s="770"/>
      <c r="P31" s="771"/>
      <c r="Q31" s="750"/>
      <c r="R31" s="771"/>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row>
    <row r="32" spans="1:45" ht="18.600000000000001" customHeight="1" x14ac:dyDescent="0.25">
      <c r="A32" s="229"/>
      <c r="B32" s="83"/>
      <c r="C32" s="750" t="s">
        <v>302</v>
      </c>
      <c r="D32" s="750"/>
      <c r="E32" s="750"/>
      <c r="F32" s="750"/>
      <c r="G32" s="750"/>
      <c r="H32" s="750"/>
      <c r="I32" s="750"/>
      <c r="J32" s="750"/>
      <c r="K32" s="750"/>
      <c r="L32" s="750"/>
      <c r="M32" s="770"/>
      <c r="N32" s="750"/>
      <c r="O32" s="775" t="s">
        <v>303</v>
      </c>
      <c r="P32" s="775"/>
      <c r="Q32" s="777" t="s">
        <v>304</v>
      </c>
      <c r="R32" s="775"/>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row>
    <row r="33" spans="1:45" ht="18.600000000000001" customHeight="1" x14ac:dyDescent="0.25">
      <c r="A33" s="229"/>
      <c r="B33" s="83"/>
      <c r="C33" s="750" t="s">
        <v>305</v>
      </c>
      <c r="D33" s="750"/>
      <c r="E33" s="750"/>
      <c r="F33" s="750"/>
      <c r="G33" s="750"/>
      <c r="H33" s="750"/>
      <c r="I33" s="750"/>
      <c r="J33" s="750"/>
      <c r="K33" s="750"/>
      <c r="L33" s="750"/>
      <c r="M33" s="770"/>
      <c r="N33" s="750"/>
      <c r="O33" s="877"/>
      <c r="P33" s="877"/>
      <c r="Q33" s="620">
        <f>'Final Statement'!M19</f>
        <v>0</v>
      </c>
      <c r="R33" s="752"/>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row>
    <row r="34" spans="1:45" ht="18.600000000000001" customHeight="1" x14ac:dyDescent="0.25">
      <c r="A34" s="229"/>
      <c r="B34" s="83"/>
      <c r="C34" s="750" t="s">
        <v>306</v>
      </c>
      <c r="D34" s="750"/>
      <c r="E34" s="750"/>
      <c r="F34" s="750"/>
      <c r="G34" s="750"/>
      <c r="H34" s="750"/>
      <c r="I34" s="750"/>
      <c r="J34" s="750"/>
      <c r="K34" s="750"/>
      <c r="L34" s="750"/>
      <c r="M34" s="770"/>
      <c r="N34" s="750"/>
      <c r="O34" s="877"/>
      <c r="P34" s="877"/>
      <c r="Q34" s="620">
        <f>'Final Statement'!M21</f>
        <v>0</v>
      </c>
      <c r="R34" s="752"/>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row>
    <row r="35" spans="1:45" ht="18.600000000000001" customHeight="1" x14ac:dyDescent="0.25">
      <c r="A35" s="229"/>
      <c r="B35" s="83"/>
      <c r="C35" s="750" t="s">
        <v>307</v>
      </c>
      <c r="D35" s="750"/>
      <c r="E35" s="750"/>
      <c r="F35" s="750"/>
      <c r="G35" s="750"/>
      <c r="H35" s="750"/>
      <c r="I35" s="750"/>
      <c r="J35" s="750"/>
      <c r="K35" s="750"/>
      <c r="L35" s="750"/>
      <c r="M35" s="770"/>
      <c r="N35" s="750"/>
      <c r="O35" s="877"/>
      <c r="P35" s="877"/>
      <c r="Q35" s="620">
        <f>'Final Statement'!M20</f>
        <v>0</v>
      </c>
      <c r="R35" s="752"/>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row>
    <row r="36" spans="1:45" ht="18.600000000000001" customHeight="1" x14ac:dyDescent="0.25">
      <c r="A36" s="229"/>
      <c r="B36" s="83"/>
      <c r="C36" s="750" t="str">
        <f>IF('Final Statement'!B22="","(iv)",T36)</f>
        <v>(iv)</v>
      </c>
      <c r="D36" s="750"/>
      <c r="E36" s="750"/>
      <c r="F36" s="750"/>
      <c r="G36" s="750"/>
      <c r="H36" s="750"/>
      <c r="I36" s="750"/>
      <c r="J36" s="750"/>
      <c r="K36" s="750"/>
      <c r="L36" s="750"/>
      <c r="M36" s="770"/>
      <c r="N36" s="750"/>
      <c r="O36" s="877"/>
      <c r="P36" s="877"/>
      <c r="Q36" s="620">
        <f>'Final Statement'!M22</f>
        <v>0</v>
      </c>
      <c r="R36" s="752"/>
      <c r="S36" s="29"/>
      <c r="T36" s="29" t="str">
        <f>CONCATENATE("(iv)",'Final Statement'!B22)</f>
        <v>(iv)</v>
      </c>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row>
    <row r="37" spans="1:45" ht="18.600000000000001" customHeight="1" x14ac:dyDescent="0.25">
      <c r="A37" s="229"/>
      <c r="B37" s="83"/>
      <c r="C37" s="750" t="s">
        <v>308</v>
      </c>
      <c r="D37" s="750"/>
      <c r="E37" s="750"/>
      <c r="F37" s="750"/>
      <c r="G37" s="750"/>
      <c r="H37" s="750"/>
      <c r="I37" s="750"/>
      <c r="J37" s="750"/>
      <c r="K37" s="750"/>
      <c r="L37" s="750"/>
      <c r="M37" s="770"/>
      <c r="N37" s="750"/>
      <c r="O37" s="877"/>
      <c r="P37" s="877"/>
      <c r="Q37" s="620">
        <f>'Final Statement'!M26</f>
        <v>0</v>
      </c>
      <c r="R37" s="752"/>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row>
    <row r="38" spans="1:45" ht="18.600000000000001" customHeight="1" x14ac:dyDescent="0.25">
      <c r="A38" s="229"/>
      <c r="B38" s="83"/>
      <c r="C38" s="750" t="s">
        <v>309</v>
      </c>
      <c r="D38" s="750"/>
      <c r="E38" s="750"/>
      <c r="F38" s="750"/>
      <c r="G38" s="750"/>
      <c r="H38" s="750"/>
      <c r="I38" s="750"/>
      <c r="J38" s="750"/>
      <c r="K38" s="750"/>
      <c r="L38" s="750"/>
      <c r="M38" s="770"/>
      <c r="N38" s="750"/>
      <c r="O38" s="877"/>
      <c r="P38" s="877"/>
      <c r="Q38" s="620">
        <f>'Final Statement'!M24</f>
        <v>0</v>
      </c>
      <c r="R38" s="752"/>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row>
    <row r="39" spans="1:45" ht="18.600000000000001" customHeight="1" x14ac:dyDescent="0.25">
      <c r="A39" s="229"/>
      <c r="B39" s="83"/>
      <c r="C39" s="750" t="s">
        <v>310</v>
      </c>
      <c r="D39" s="750"/>
      <c r="E39" s="750"/>
      <c r="F39" s="750"/>
      <c r="G39" s="750"/>
      <c r="H39" s="750"/>
      <c r="I39" s="750"/>
      <c r="J39" s="750"/>
      <c r="K39" s="750"/>
      <c r="L39" s="750"/>
      <c r="M39" s="770"/>
      <c r="N39" s="750"/>
      <c r="O39" s="877"/>
      <c r="P39" s="877"/>
      <c r="Q39" s="620">
        <f>'Final Statement'!M25</f>
        <v>0</v>
      </c>
      <c r="R39" s="752"/>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row>
    <row r="40" spans="1:45" ht="18.600000000000001" customHeight="1" x14ac:dyDescent="0.25">
      <c r="A40" s="229"/>
      <c r="B40" s="83"/>
      <c r="C40" s="750" t="str">
        <f>IF('Final Statement'!B23="","(viii)",'Form16 -B'!T40)</f>
        <v>(viii)</v>
      </c>
      <c r="D40" s="750"/>
      <c r="E40" s="750"/>
      <c r="F40" s="750"/>
      <c r="G40" s="750"/>
      <c r="H40" s="750"/>
      <c r="I40" s="750"/>
      <c r="J40" s="750"/>
      <c r="K40" s="750"/>
      <c r="L40" s="750"/>
      <c r="M40" s="770"/>
      <c r="N40" s="750"/>
      <c r="O40" s="877"/>
      <c r="P40" s="877"/>
      <c r="Q40" s="620">
        <f>'Final Statement'!M23</f>
        <v>0</v>
      </c>
      <c r="R40" s="752"/>
      <c r="S40" s="29"/>
      <c r="T40" s="29" t="str">
        <f>CONCATENATE("(viii)",'Final Statement'!B23)</f>
        <v>(viii)</v>
      </c>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row>
    <row r="41" spans="1:45" ht="18.600000000000001" customHeight="1" x14ac:dyDescent="0.25">
      <c r="A41" s="229"/>
      <c r="B41" s="83"/>
      <c r="C41" s="750" t="str">
        <f>IF('Final Statement'!B27="","(ix)",'Form16 -B'!T41)</f>
        <v>(ix)</v>
      </c>
      <c r="D41" s="750"/>
      <c r="E41" s="750"/>
      <c r="F41" s="750"/>
      <c r="G41" s="750"/>
      <c r="H41" s="750"/>
      <c r="I41" s="750"/>
      <c r="J41" s="750"/>
      <c r="K41" s="750"/>
      <c r="L41" s="750"/>
      <c r="M41" s="770"/>
      <c r="N41" s="750"/>
      <c r="O41" s="877"/>
      <c r="P41" s="877"/>
      <c r="Q41" s="620">
        <f>'Final Statement'!M27</f>
        <v>0</v>
      </c>
      <c r="R41" s="752"/>
      <c r="S41" s="29"/>
      <c r="T41" s="29" t="str">
        <f>CONCATENATE("(ix)",'Final Statement'!B27)</f>
        <v>(ix)</v>
      </c>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row>
    <row r="42" spans="1:45" ht="18.600000000000001" customHeight="1" x14ac:dyDescent="0.25">
      <c r="A42" s="229"/>
      <c r="B42" s="83"/>
      <c r="C42" s="750" t="str">
        <f>IF('Final Statement'!B28="","(x)",'Form16 -B'!T42)</f>
        <v>(x)</v>
      </c>
      <c r="D42" s="750"/>
      <c r="E42" s="750"/>
      <c r="F42" s="750"/>
      <c r="G42" s="750"/>
      <c r="H42" s="750"/>
      <c r="I42" s="750"/>
      <c r="J42" s="750"/>
      <c r="K42" s="750"/>
      <c r="L42" s="750"/>
      <c r="M42" s="770"/>
      <c r="N42" s="750"/>
      <c r="O42" s="877"/>
      <c r="P42" s="877"/>
      <c r="Q42" s="620">
        <f>'Final Statement'!M28</f>
        <v>0</v>
      </c>
      <c r="R42" s="752"/>
      <c r="S42" s="29"/>
      <c r="T42" s="29" t="str">
        <f>CONCATENATE("(x)",'Final Statement'!B28)</f>
        <v>(x)</v>
      </c>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row>
    <row r="43" spans="1:45" ht="18.600000000000001" customHeight="1" x14ac:dyDescent="0.25">
      <c r="A43" s="229"/>
      <c r="B43" s="83"/>
      <c r="C43" s="883" t="s">
        <v>355</v>
      </c>
      <c r="D43" s="883"/>
      <c r="E43" s="883"/>
      <c r="F43" s="883"/>
      <c r="G43" s="883"/>
      <c r="H43" s="883"/>
      <c r="I43" s="883"/>
      <c r="J43" s="883"/>
      <c r="K43" s="883"/>
      <c r="L43" s="883"/>
      <c r="M43" s="23"/>
      <c r="N43" s="25"/>
      <c r="O43" s="884"/>
      <c r="P43" s="885"/>
      <c r="Q43" s="886">
        <f>T43+U43</f>
        <v>0</v>
      </c>
      <c r="R43" s="887"/>
      <c r="S43" s="29"/>
      <c r="T43" s="29">
        <f>IF('Final Statement'!M29="",0,'Final Statement'!M29)</f>
        <v>0</v>
      </c>
      <c r="U43" s="29">
        <f>IF('Final Statement'!M31="",0,'Final Statement'!M31)</f>
        <v>0</v>
      </c>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row>
    <row r="44" spans="1:45" ht="18.600000000000001" customHeight="1" x14ac:dyDescent="0.25">
      <c r="A44" s="229"/>
      <c r="B44" s="750" t="s">
        <v>311</v>
      </c>
      <c r="C44" s="750"/>
      <c r="D44" s="750"/>
      <c r="E44" s="750"/>
      <c r="F44" s="750"/>
      <c r="G44" s="750"/>
      <c r="H44" s="750"/>
      <c r="I44" s="750"/>
      <c r="J44" s="750"/>
      <c r="K44" s="750"/>
      <c r="L44" s="750"/>
      <c r="M44" s="879" t="s">
        <v>312</v>
      </c>
      <c r="N44" s="880"/>
      <c r="O44" s="881" t="s">
        <v>313</v>
      </c>
      <c r="P44" s="881"/>
      <c r="Q44" s="882" t="s">
        <v>304</v>
      </c>
      <c r="R44" s="881"/>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row>
    <row r="45" spans="1:45" ht="18.600000000000001" customHeight="1" x14ac:dyDescent="0.25">
      <c r="A45" s="229"/>
      <c r="B45" s="751"/>
      <c r="C45" s="750" t="s">
        <v>314</v>
      </c>
      <c r="D45" s="750"/>
      <c r="E45" s="750"/>
      <c r="F45" s="750"/>
      <c r="G45" s="750"/>
      <c r="H45" s="750"/>
      <c r="I45" s="750"/>
      <c r="J45" s="750"/>
      <c r="K45" s="750"/>
      <c r="L45" s="750"/>
      <c r="M45" s="877"/>
      <c r="N45" s="878"/>
      <c r="O45" s="877"/>
      <c r="P45" s="877"/>
      <c r="Q45" s="620">
        <f>'Final Statement'!M33</f>
        <v>0</v>
      </c>
      <c r="R45" s="752"/>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row>
    <row r="46" spans="1:45" ht="18.600000000000001" customHeight="1" x14ac:dyDescent="0.25">
      <c r="A46" s="229"/>
      <c r="B46" s="751"/>
      <c r="C46" s="750" t="s">
        <v>315</v>
      </c>
      <c r="D46" s="750"/>
      <c r="E46" s="750"/>
      <c r="F46" s="750"/>
      <c r="G46" s="750"/>
      <c r="H46" s="750"/>
      <c r="I46" s="750"/>
      <c r="J46" s="750"/>
      <c r="K46" s="750"/>
      <c r="L46" s="750"/>
      <c r="M46" s="877"/>
      <c r="N46" s="878"/>
      <c r="O46" s="877"/>
      <c r="P46" s="877"/>
      <c r="Q46" s="620">
        <f>'Final Statement'!M34</f>
        <v>0</v>
      </c>
      <c r="R46" s="752"/>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row>
    <row r="47" spans="1:45" ht="18.600000000000001" customHeight="1" x14ac:dyDescent="0.25">
      <c r="A47" s="229"/>
      <c r="B47" s="751"/>
      <c r="C47" s="750" t="s">
        <v>316</v>
      </c>
      <c r="D47" s="750"/>
      <c r="E47" s="750"/>
      <c r="F47" s="750"/>
      <c r="G47" s="750"/>
      <c r="H47" s="750"/>
      <c r="I47" s="750"/>
      <c r="J47" s="750"/>
      <c r="K47" s="750"/>
      <c r="L47" s="750"/>
      <c r="M47" s="877"/>
      <c r="N47" s="878"/>
      <c r="O47" s="877"/>
      <c r="P47" s="877"/>
      <c r="Q47" s="620">
        <f>'Final Statement'!M35</f>
        <v>0</v>
      </c>
      <c r="R47" s="752"/>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row>
    <row r="48" spans="1:45" ht="18.600000000000001" customHeight="1" x14ac:dyDescent="0.25">
      <c r="A48" s="229"/>
      <c r="B48" s="751"/>
      <c r="C48" s="750" t="s">
        <v>717</v>
      </c>
      <c r="D48" s="750"/>
      <c r="E48" s="750"/>
      <c r="F48" s="750"/>
      <c r="G48" s="750"/>
      <c r="H48" s="750"/>
      <c r="I48" s="750"/>
      <c r="J48" s="750"/>
      <c r="K48" s="750"/>
      <c r="L48" s="750"/>
      <c r="M48" s="877"/>
      <c r="N48" s="878"/>
      <c r="O48" s="877"/>
      <c r="P48" s="877"/>
      <c r="Q48" s="620">
        <f>'Final Statement'!M36</f>
        <v>0</v>
      </c>
      <c r="R48" s="752"/>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row>
    <row r="49" spans="1:45" ht="18.600000000000001" customHeight="1" x14ac:dyDescent="0.25">
      <c r="A49" s="229"/>
      <c r="B49" s="751"/>
      <c r="C49" s="750" t="s">
        <v>317</v>
      </c>
      <c r="D49" s="750"/>
      <c r="E49" s="750"/>
      <c r="F49" s="750"/>
      <c r="G49" s="750"/>
      <c r="H49" s="750"/>
      <c r="I49" s="750"/>
      <c r="J49" s="750"/>
      <c r="K49" s="750"/>
      <c r="L49" s="750"/>
      <c r="M49" s="877"/>
      <c r="N49" s="878"/>
      <c r="O49" s="877"/>
      <c r="P49" s="877"/>
      <c r="Q49" s="620">
        <f>'Final Statement'!M37</f>
        <v>0</v>
      </c>
      <c r="R49" s="752"/>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row>
    <row r="50" spans="1:45" ht="18.600000000000001" customHeight="1" x14ac:dyDescent="0.25">
      <c r="A50" s="90"/>
      <c r="B50" s="751"/>
      <c r="C50" s="750" t="s">
        <v>336</v>
      </c>
      <c r="D50" s="750"/>
      <c r="E50" s="750"/>
      <c r="F50" s="750"/>
      <c r="G50" s="750"/>
      <c r="H50" s="750"/>
      <c r="I50" s="750"/>
      <c r="J50" s="750"/>
      <c r="K50" s="750"/>
      <c r="L50" s="750"/>
      <c r="M50" s="877"/>
      <c r="N50" s="878"/>
      <c r="O50" s="877"/>
      <c r="P50" s="877"/>
      <c r="Q50" s="620">
        <f>'Final Statement'!M38</f>
        <v>0</v>
      </c>
      <c r="R50" s="752"/>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row>
    <row r="51" spans="1:45" ht="18.600000000000001" customHeight="1" x14ac:dyDescent="0.25">
      <c r="A51" s="27">
        <v>10</v>
      </c>
      <c r="B51" s="750" t="s">
        <v>318</v>
      </c>
      <c r="C51" s="750"/>
      <c r="D51" s="750"/>
      <c r="E51" s="750"/>
      <c r="F51" s="750"/>
      <c r="G51" s="750"/>
      <c r="H51" s="750"/>
      <c r="I51" s="750"/>
      <c r="J51" s="750"/>
      <c r="K51" s="750"/>
      <c r="L51" s="750"/>
      <c r="M51" s="862"/>
      <c r="N51" s="769"/>
      <c r="O51" s="862"/>
      <c r="P51" s="863"/>
      <c r="Q51" s="876">
        <f>'Final Statement'!M39</f>
        <v>0</v>
      </c>
      <c r="R51" s="875"/>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row>
    <row r="52" spans="1:45" ht="18.600000000000001" customHeight="1" x14ac:dyDescent="0.25">
      <c r="A52" s="27">
        <v>11</v>
      </c>
      <c r="B52" s="750" t="s">
        <v>319</v>
      </c>
      <c r="C52" s="750"/>
      <c r="D52" s="750"/>
      <c r="E52" s="750"/>
      <c r="F52" s="750"/>
      <c r="G52" s="750"/>
      <c r="H52" s="750"/>
      <c r="I52" s="750"/>
      <c r="J52" s="750"/>
      <c r="K52" s="750"/>
      <c r="L52" s="750"/>
      <c r="M52" s="770"/>
      <c r="N52" s="750"/>
      <c r="O52" s="770"/>
      <c r="P52" s="771"/>
      <c r="Q52" s="876">
        <f>'Final Statement'!M40</f>
        <v>0</v>
      </c>
      <c r="R52" s="875"/>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row>
    <row r="53" spans="1:45" ht="18.600000000000001" customHeight="1" x14ac:dyDescent="0.25">
      <c r="A53" s="27">
        <v>12</v>
      </c>
      <c r="B53" s="750" t="s">
        <v>320</v>
      </c>
      <c r="C53" s="750"/>
      <c r="D53" s="750"/>
      <c r="E53" s="750"/>
      <c r="F53" s="750"/>
      <c r="G53" s="750"/>
      <c r="H53" s="750"/>
      <c r="I53" s="750"/>
      <c r="J53" s="750"/>
      <c r="K53" s="750"/>
      <c r="L53" s="750"/>
      <c r="M53" s="770"/>
      <c r="N53" s="750"/>
      <c r="O53" s="770"/>
      <c r="P53" s="771"/>
      <c r="Q53" s="876">
        <f>'Final Statement'!M43</f>
        <v>0</v>
      </c>
      <c r="R53" s="875"/>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row>
    <row r="54" spans="1:45" ht="18.600000000000001" customHeight="1" x14ac:dyDescent="0.25">
      <c r="A54" s="27">
        <v>13</v>
      </c>
      <c r="B54" s="750" t="s">
        <v>321</v>
      </c>
      <c r="C54" s="750"/>
      <c r="D54" s="750"/>
      <c r="E54" s="750"/>
      <c r="F54" s="750"/>
      <c r="G54" s="750"/>
      <c r="H54" s="750"/>
      <c r="I54" s="750"/>
      <c r="J54" s="750"/>
      <c r="K54" s="750"/>
      <c r="L54" s="750"/>
      <c r="M54" s="770"/>
      <c r="N54" s="750"/>
      <c r="O54" s="770"/>
      <c r="P54" s="771"/>
      <c r="Q54" s="755">
        <f>'Final Statement'!M44</f>
        <v>0</v>
      </c>
      <c r="R54" s="620"/>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row>
    <row r="55" spans="1:45" ht="18.600000000000001" customHeight="1" x14ac:dyDescent="0.25">
      <c r="A55" s="27">
        <v>14</v>
      </c>
      <c r="B55" s="750" t="s">
        <v>322</v>
      </c>
      <c r="C55" s="750"/>
      <c r="D55" s="750"/>
      <c r="E55" s="750"/>
      <c r="F55" s="750"/>
      <c r="G55" s="750"/>
      <c r="H55" s="750"/>
      <c r="I55" s="750"/>
      <c r="J55" s="750"/>
      <c r="K55" s="750"/>
      <c r="L55" s="750"/>
      <c r="M55" s="770"/>
      <c r="N55" s="750"/>
      <c r="O55" s="770"/>
      <c r="P55" s="771"/>
      <c r="Q55" s="874">
        <f>'Final Statement'!M45</f>
        <v>0</v>
      </c>
      <c r="R55" s="875"/>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row>
    <row r="56" spans="1:45" ht="18.600000000000001" customHeight="1" x14ac:dyDescent="0.25">
      <c r="A56" s="27">
        <v>15</v>
      </c>
      <c r="B56" s="750" t="s">
        <v>323</v>
      </c>
      <c r="C56" s="750"/>
      <c r="D56" s="750"/>
      <c r="E56" s="750"/>
      <c r="F56" s="750"/>
      <c r="G56" s="750"/>
      <c r="H56" s="750"/>
      <c r="I56" s="750"/>
      <c r="J56" s="750"/>
      <c r="K56" s="750"/>
      <c r="L56" s="750"/>
      <c r="M56" s="770"/>
      <c r="N56" s="750"/>
      <c r="O56" s="770"/>
      <c r="P56" s="771"/>
      <c r="Q56" s="871">
        <f>'Final Statement'!M46</f>
        <v>0</v>
      </c>
      <c r="R56" s="620"/>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row>
    <row r="57" spans="1:45" ht="18.600000000000001" customHeight="1" x14ac:dyDescent="0.25">
      <c r="A57" s="27">
        <v>16</v>
      </c>
      <c r="B57" s="750" t="s">
        <v>324</v>
      </c>
      <c r="C57" s="750"/>
      <c r="D57" s="750"/>
      <c r="E57" s="750"/>
      <c r="F57" s="750"/>
      <c r="G57" s="750"/>
      <c r="H57" s="750"/>
      <c r="I57" s="750"/>
      <c r="J57" s="750"/>
      <c r="K57" s="750"/>
      <c r="L57" s="750"/>
      <c r="M57" s="770"/>
      <c r="N57" s="750"/>
      <c r="O57" s="770"/>
      <c r="P57" s="771"/>
      <c r="Q57" s="872">
        <f>'Final Statement'!M47</f>
        <v>0</v>
      </c>
      <c r="R57" s="873"/>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row>
    <row r="58" spans="1:45" ht="18.600000000000001" customHeight="1" x14ac:dyDescent="0.25">
      <c r="A58" s="865" t="s">
        <v>325</v>
      </c>
      <c r="B58" s="866"/>
      <c r="C58" s="866"/>
      <c r="D58" s="866"/>
      <c r="E58" s="866"/>
      <c r="F58" s="866"/>
      <c r="G58" s="866"/>
      <c r="H58" s="866"/>
      <c r="I58" s="866"/>
      <c r="J58" s="866"/>
      <c r="K58" s="866"/>
      <c r="L58" s="866"/>
      <c r="M58" s="866"/>
      <c r="N58" s="866"/>
      <c r="O58" s="866"/>
      <c r="P58" s="866"/>
      <c r="Q58" s="866"/>
      <c r="R58" s="867"/>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row>
    <row r="59" spans="1:45" ht="18.600000000000001" customHeight="1" x14ac:dyDescent="0.25">
      <c r="A59" s="23" t="s">
        <v>326</v>
      </c>
      <c r="B59" s="228" t="s">
        <v>327</v>
      </c>
      <c r="C59" s="751" t="s">
        <v>339</v>
      </c>
      <c r="D59" s="751"/>
      <c r="E59" s="751"/>
      <c r="F59" s="751"/>
      <c r="G59" s="751"/>
      <c r="H59" s="751"/>
      <c r="I59" s="751"/>
      <c r="J59" s="750" t="s">
        <v>328</v>
      </c>
      <c r="K59" s="750"/>
      <c r="L59" s="750"/>
      <c r="M59" s="751" t="s">
        <v>340</v>
      </c>
      <c r="N59" s="751"/>
      <c r="O59" s="751"/>
      <c r="P59" s="751"/>
      <c r="Q59" s="751"/>
      <c r="R59" s="773"/>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row>
    <row r="60" spans="1:45" ht="18.600000000000001" customHeight="1" x14ac:dyDescent="0.25">
      <c r="A60" s="868" t="s">
        <v>329</v>
      </c>
      <c r="B60" s="869"/>
      <c r="C60" s="869"/>
      <c r="D60" s="869"/>
      <c r="E60" s="869"/>
      <c r="F60" s="869"/>
      <c r="G60" s="869"/>
      <c r="H60" s="869"/>
      <c r="I60" s="869"/>
      <c r="J60" s="869"/>
      <c r="K60" s="869"/>
      <c r="L60" s="869"/>
      <c r="M60" s="869"/>
      <c r="N60" s="869"/>
      <c r="O60" s="869"/>
      <c r="P60" s="869"/>
      <c r="Q60" s="869"/>
      <c r="R60" s="870"/>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row>
    <row r="61" spans="1:45" ht="18.600000000000001" customHeight="1" x14ac:dyDescent="0.25">
      <c r="A61" s="770" t="s">
        <v>330</v>
      </c>
      <c r="B61" s="750"/>
      <c r="C61" s="750"/>
      <c r="D61" s="750"/>
      <c r="E61" s="750"/>
      <c r="F61" s="750"/>
      <c r="G61" s="750"/>
      <c r="H61" s="750"/>
      <c r="I61" s="750"/>
      <c r="J61" s="750"/>
      <c r="K61" s="750"/>
      <c r="L61" s="750"/>
      <c r="M61" s="750"/>
      <c r="N61" s="750"/>
      <c r="O61" s="750"/>
      <c r="P61" s="750"/>
      <c r="Q61" s="750"/>
      <c r="R61" s="771"/>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row>
    <row r="62" spans="1:45" ht="18.600000000000001" customHeight="1" x14ac:dyDescent="0.25">
      <c r="A62" s="859" t="s">
        <v>331</v>
      </c>
      <c r="B62" s="860"/>
      <c r="C62" s="860"/>
      <c r="D62" s="860"/>
      <c r="E62" s="860"/>
      <c r="F62" s="860"/>
      <c r="G62" s="860"/>
      <c r="H62" s="860"/>
      <c r="I62" s="860"/>
      <c r="J62" s="860"/>
      <c r="K62" s="860"/>
      <c r="L62" s="860"/>
      <c r="M62" s="860"/>
      <c r="N62" s="860"/>
      <c r="O62" s="860"/>
      <c r="P62" s="860"/>
      <c r="Q62" s="860"/>
      <c r="R62" s="861"/>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row>
    <row r="63" spans="1:45" ht="18.600000000000001" customHeight="1" x14ac:dyDescent="0.25">
      <c r="A63" s="862" t="s">
        <v>276</v>
      </c>
      <c r="B63" s="769"/>
      <c r="C63" s="769"/>
      <c r="D63" s="769"/>
      <c r="E63" s="769"/>
      <c r="F63" s="769"/>
      <c r="G63" s="863"/>
      <c r="H63" s="864" t="s">
        <v>332</v>
      </c>
      <c r="I63" s="864"/>
      <c r="J63" s="864"/>
      <c r="K63" s="864"/>
      <c r="L63" s="864"/>
      <c r="M63" s="864"/>
      <c r="N63" s="864"/>
      <c r="O63" s="864"/>
      <c r="P63" s="864"/>
      <c r="Q63" s="864"/>
      <c r="R63" s="864"/>
      <c r="S63" s="29"/>
      <c r="T63" s="29"/>
      <c r="U63" s="29"/>
      <c r="V63" s="29"/>
      <c r="W63" s="110"/>
      <c r="X63" s="29"/>
      <c r="Y63" s="29"/>
      <c r="Z63" s="29"/>
      <c r="AA63" s="29"/>
      <c r="AB63" s="29"/>
      <c r="AC63" s="29"/>
      <c r="AD63" s="29"/>
      <c r="AE63" s="29"/>
      <c r="AF63" s="29"/>
      <c r="AG63" s="29"/>
      <c r="AH63" s="29"/>
      <c r="AI63" s="29"/>
      <c r="AJ63" s="29"/>
      <c r="AK63" s="29"/>
      <c r="AL63" s="29"/>
      <c r="AM63" s="29"/>
      <c r="AN63" s="29"/>
      <c r="AO63" s="29"/>
      <c r="AP63" s="29"/>
      <c r="AQ63" s="29"/>
      <c r="AR63" s="29"/>
      <c r="AS63" s="29"/>
    </row>
    <row r="64" spans="1:45" ht="18.600000000000001" customHeight="1" x14ac:dyDescent="0.25">
      <c r="A64" s="859" t="s">
        <v>333</v>
      </c>
      <c r="B64" s="860"/>
      <c r="C64" s="860"/>
      <c r="D64" s="860"/>
      <c r="E64" s="860"/>
      <c r="F64" s="860"/>
      <c r="G64" s="861"/>
      <c r="H64" s="864"/>
      <c r="I64" s="864"/>
      <c r="J64" s="864"/>
      <c r="K64" s="864"/>
      <c r="L64" s="864"/>
      <c r="M64" s="864"/>
      <c r="N64" s="864"/>
      <c r="O64" s="864"/>
      <c r="P64" s="864"/>
      <c r="Q64" s="864"/>
      <c r="R64" s="864"/>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row>
    <row r="65" spans="1:45" ht="18.600000000000001" customHeight="1" x14ac:dyDescent="0.25">
      <c r="A65" s="864" t="s">
        <v>334</v>
      </c>
      <c r="B65" s="864"/>
      <c r="C65" s="864"/>
      <c r="D65" s="864"/>
      <c r="E65" s="864"/>
      <c r="F65" s="864"/>
      <c r="G65" s="864"/>
      <c r="H65" s="864" t="s">
        <v>335</v>
      </c>
      <c r="I65" s="864"/>
      <c r="J65" s="864"/>
      <c r="K65" s="864"/>
      <c r="L65" s="864"/>
      <c r="M65" s="864"/>
      <c r="N65" s="864"/>
      <c r="O65" s="864"/>
      <c r="P65" s="864"/>
      <c r="Q65" s="864"/>
      <c r="R65" s="864"/>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row>
    <row r="66" spans="1:45"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row>
    <row r="67" spans="1:45"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row>
    <row r="68" spans="1:45"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row>
    <row r="69" spans="1:45"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row>
    <row r="70" spans="1:45"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row>
    <row r="71" spans="1:45"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row>
    <row r="72" spans="1:45"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row>
    <row r="73" spans="1:45"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row>
    <row r="74" spans="1:45"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row>
    <row r="75" spans="1:45"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row>
    <row r="76" spans="1:45"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row>
    <row r="77" spans="1:45"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row>
    <row r="78" spans="1:45"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row>
    <row r="79" spans="1:45"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row>
    <row r="80" spans="1:45"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row>
    <row r="81" spans="1:45"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row>
    <row r="82" spans="1:45"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row>
    <row r="83" spans="1:45"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row>
    <row r="84" spans="1:45"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row>
    <row r="85" spans="1:45"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row>
    <row r="86" spans="1:45"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row>
    <row r="87" spans="1:45"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row>
    <row r="88" spans="1:45"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row>
    <row r="89" spans="1:45"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row>
    <row r="90" spans="1:45"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row>
    <row r="91" spans="1:45"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row>
    <row r="92" spans="1:45"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row>
    <row r="93" spans="1:45"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row>
    <row r="94" spans="1:45"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row>
    <row r="95" spans="1:45"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row>
    <row r="96" spans="1:45"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row>
    <row r="97" spans="1:45"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row>
    <row r="98" spans="1:45"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row>
    <row r="99" spans="1:45"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row>
    <row r="100" spans="1:45"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row>
    <row r="101" spans="1:45"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row>
    <row r="102" spans="1:45"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row>
    <row r="103" spans="1:45"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row>
    <row r="104" spans="1:45"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row>
    <row r="105" spans="1:45" x14ac:dyDescent="0.25">
      <c r="A105" s="29"/>
      <c r="B105" s="29"/>
      <c r="C105" s="29"/>
      <c r="D105" s="29"/>
      <c r="E105" s="29"/>
      <c r="F105" s="29"/>
      <c r="G105" s="29"/>
      <c r="H105" s="29"/>
      <c r="I105" s="29"/>
      <c r="J105" s="29"/>
      <c r="K105" s="29"/>
      <c r="L105" s="29"/>
      <c r="M105" s="29"/>
      <c r="N105" s="29"/>
      <c r="O105" s="29"/>
      <c r="P105" s="29"/>
      <c r="Q105" s="29"/>
      <c r="R105" s="29"/>
      <c r="S105" s="29"/>
    </row>
    <row r="106" spans="1:45" x14ac:dyDescent="0.25">
      <c r="A106" s="29"/>
      <c r="B106" s="29"/>
      <c r="C106" s="29"/>
      <c r="D106" s="29"/>
      <c r="E106" s="29"/>
      <c r="F106" s="29"/>
      <c r="G106" s="29"/>
      <c r="H106" s="29"/>
      <c r="I106" s="29"/>
      <c r="J106" s="29"/>
      <c r="K106" s="29"/>
      <c r="L106" s="29"/>
      <c r="M106" s="29"/>
      <c r="N106" s="29"/>
      <c r="O106" s="29"/>
      <c r="P106" s="29"/>
      <c r="Q106" s="29"/>
      <c r="R106" s="29"/>
      <c r="S106" s="29"/>
    </row>
  </sheetData>
  <sheetProtection algorithmName="SHA-512" hashValue="sj7Kj6+uLAGYY4syh3ctCpCYK/CiA2CZRRD1ZXxorewQxdHQZ8C34pIbD2nuUGJhIcRPLFvJYuZ/CE9vp261DA==" saltValue="FEXNTpjlf9J2PaouslQ5wg==" spinCount="100000" sheet="1" objects="1" scenarios="1" selectLockedCells="1"/>
  <mergeCells count="230">
    <mergeCell ref="A7:F7"/>
    <mergeCell ref="G7:L7"/>
    <mergeCell ref="M7:R7"/>
    <mergeCell ref="A8:F8"/>
    <mergeCell ref="G8:L8"/>
    <mergeCell ref="M8:O8"/>
    <mergeCell ref="P8:R8"/>
    <mergeCell ref="M10:N10"/>
    <mergeCell ref="O10:P10"/>
    <mergeCell ref="Q10:R10"/>
    <mergeCell ref="A1:R1"/>
    <mergeCell ref="A2:R2"/>
    <mergeCell ref="A12:A16"/>
    <mergeCell ref="C12:L12"/>
    <mergeCell ref="M12:N12"/>
    <mergeCell ref="O12:P12"/>
    <mergeCell ref="Q12:R12"/>
    <mergeCell ref="C13:L13"/>
    <mergeCell ref="C16:L16"/>
    <mergeCell ref="M16:N16"/>
    <mergeCell ref="O16:P16"/>
    <mergeCell ref="Q16:R16"/>
    <mergeCell ref="B11:D11"/>
    <mergeCell ref="E11:R11"/>
    <mergeCell ref="A3:I3"/>
    <mergeCell ref="J3:R3"/>
    <mergeCell ref="A4:I4"/>
    <mergeCell ref="J4:R4"/>
    <mergeCell ref="A5:F5"/>
    <mergeCell ref="G5:L5"/>
    <mergeCell ref="M5:R5"/>
    <mergeCell ref="A6:F6"/>
    <mergeCell ref="G6:L6"/>
    <mergeCell ref="M6:R6"/>
    <mergeCell ref="B17:L17"/>
    <mergeCell ref="M17:N17"/>
    <mergeCell ref="O17:P17"/>
    <mergeCell ref="Q17:R17"/>
    <mergeCell ref="M13:N13"/>
    <mergeCell ref="O13:P13"/>
    <mergeCell ref="Q13:R13"/>
    <mergeCell ref="C14:L14"/>
    <mergeCell ref="M14:N14"/>
    <mergeCell ref="O14:P14"/>
    <mergeCell ref="Q14:R14"/>
    <mergeCell ref="B15:L15"/>
    <mergeCell ref="M15:N15"/>
    <mergeCell ref="O15:P15"/>
    <mergeCell ref="Q15:R15"/>
    <mergeCell ref="A18:A19"/>
    <mergeCell ref="B18:J18"/>
    <mergeCell ref="K18:L18"/>
    <mergeCell ref="M18:N18"/>
    <mergeCell ref="O18:P18"/>
    <mergeCell ref="Q18:R18"/>
    <mergeCell ref="B19:J19"/>
    <mergeCell ref="K19:L19"/>
    <mergeCell ref="M19:N19"/>
    <mergeCell ref="O19:P19"/>
    <mergeCell ref="Q19:R19"/>
    <mergeCell ref="B20:L20"/>
    <mergeCell ref="M20:N20"/>
    <mergeCell ref="O20:P20"/>
    <mergeCell ref="Q20:R20"/>
    <mergeCell ref="B21:L21"/>
    <mergeCell ref="M21:N21"/>
    <mergeCell ref="O21:P21"/>
    <mergeCell ref="Q21:R21"/>
    <mergeCell ref="B24:L24"/>
    <mergeCell ref="M24:N24"/>
    <mergeCell ref="O24:P24"/>
    <mergeCell ref="Q24:R24"/>
    <mergeCell ref="B25:L25"/>
    <mergeCell ref="M25:N25"/>
    <mergeCell ref="O25:P25"/>
    <mergeCell ref="Q25:R25"/>
    <mergeCell ref="A22:A23"/>
    <mergeCell ref="C22:L22"/>
    <mergeCell ref="M22:N22"/>
    <mergeCell ref="O22:P22"/>
    <mergeCell ref="Q22:R22"/>
    <mergeCell ref="C23:L23"/>
    <mergeCell ref="M23:N23"/>
    <mergeCell ref="O23:P23"/>
    <mergeCell ref="Q23:R23"/>
    <mergeCell ref="B26:L26"/>
    <mergeCell ref="M26:N26"/>
    <mergeCell ref="O26:P26"/>
    <mergeCell ref="Q26:R26"/>
    <mergeCell ref="A27:A28"/>
    <mergeCell ref="B27:J27"/>
    <mergeCell ref="K27:L27"/>
    <mergeCell ref="M27:N27"/>
    <mergeCell ref="O27:P27"/>
    <mergeCell ref="Q27:R27"/>
    <mergeCell ref="B28:J28"/>
    <mergeCell ref="K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C34:L34"/>
    <mergeCell ref="M34:N34"/>
    <mergeCell ref="O34:P34"/>
    <mergeCell ref="Q34:R34"/>
    <mergeCell ref="C35:L35"/>
    <mergeCell ref="M35:N35"/>
    <mergeCell ref="O35:P35"/>
    <mergeCell ref="Q35:R35"/>
    <mergeCell ref="C32:L32"/>
    <mergeCell ref="M32:N32"/>
    <mergeCell ref="O32:P32"/>
    <mergeCell ref="Q32:R32"/>
    <mergeCell ref="C33:L33"/>
    <mergeCell ref="M33:N33"/>
    <mergeCell ref="O33:P33"/>
    <mergeCell ref="Q33:R33"/>
    <mergeCell ref="C38:L38"/>
    <mergeCell ref="M38:N38"/>
    <mergeCell ref="O38:P38"/>
    <mergeCell ref="Q38:R38"/>
    <mergeCell ref="C39:L39"/>
    <mergeCell ref="M39:N39"/>
    <mergeCell ref="O39:P39"/>
    <mergeCell ref="Q39:R39"/>
    <mergeCell ref="C36:L36"/>
    <mergeCell ref="M36:N36"/>
    <mergeCell ref="O36:P36"/>
    <mergeCell ref="Q36:R36"/>
    <mergeCell ref="C37:L37"/>
    <mergeCell ref="M37:N37"/>
    <mergeCell ref="O37:P37"/>
    <mergeCell ref="Q37:R37"/>
    <mergeCell ref="C42:L42"/>
    <mergeCell ref="M42:N42"/>
    <mergeCell ref="O42:P42"/>
    <mergeCell ref="Q42:R42"/>
    <mergeCell ref="C43:L43"/>
    <mergeCell ref="O43:P43"/>
    <mergeCell ref="Q43:R43"/>
    <mergeCell ref="C40:L40"/>
    <mergeCell ref="M40:N40"/>
    <mergeCell ref="O40:P40"/>
    <mergeCell ref="Q40:R40"/>
    <mergeCell ref="C41:L41"/>
    <mergeCell ref="M41:N41"/>
    <mergeCell ref="O41:P41"/>
    <mergeCell ref="Q41:R41"/>
    <mergeCell ref="B44:L44"/>
    <mergeCell ref="M44:N44"/>
    <mergeCell ref="O44:P44"/>
    <mergeCell ref="Q44:R44"/>
    <mergeCell ref="B45:B50"/>
    <mergeCell ref="C45:L45"/>
    <mergeCell ref="M45:N45"/>
    <mergeCell ref="O45:P45"/>
    <mergeCell ref="Q45:R45"/>
    <mergeCell ref="C46:L46"/>
    <mergeCell ref="C48:L48"/>
    <mergeCell ref="M48:N48"/>
    <mergeCell ref="O48:P48"/>
    <mergeCell ref="Q48:R48"/>
    <mergeCell ref="C49:L49"/>
    <mergeCell ref="M49:N49"/>
    <mergeCell ref="O49:P49"/>
    <mergeCell ref="Q49:R49"/>
    <mergeCell ref="M46:N46"/>
    <mergeCell ref="O46:P46"/>
    <mergeCell ref="Q46:R46"/>
    <mergeCell ref="C47:L47"/>
    <mergeCell ref="M47:N47"/>
    <mergeCell ref="O47:P47"/>
    <mergeCell ref="Q47:R47"/>
    <mergeCell ref="B52:L52"/>
    <mergeCell ref="M52:N52"/>
    <mergeCell ref="O52:P52"/>
    <mergeCell ref="Q52:R52"/>
    <mergeCell ref="B53:L53"/>
    <mergeCell ref="M53:N53"/>
    <mergeCell ref="O53:P53"/>
    <mergeCell ref="Q53:R53"/>
    <mergeCell ref="C50:L50"/>
    <mergeCell ref="M50:N50"/>
    <mergeCell ref="O50:P50"/>
    <mergeCell ref="Q50:R50"/>
    <mergeCell ref="B51:L51"/>
    <mergeCell ref="M51:N51"/>
    <mergeCell ref="O51:P51"/>
    <mergeCell ref="Q51:R51"/>
    <mergeCell ref="B56:L56"/>
    <mergeCell ref="M56:N56"/>
    <mergeCell ref="O56:P56"/>
    <mergeCell ref="Q56:R56"/>
    <mergeCell ref="B57:L57"/>
    <mergeCell ref="M57:N57"/>
    <mergeCell ref="O57:P57"/>
    <mergeCell ref="Q57:R57"/>
    <mergeCell ref="B54:L54"/>
    <mergeCell ref="M54:N54"/>
    <mergeCell ref="O54:P54"/>
    <mergeCell ref="Q54:R54"/>
    <mergeCell ref="B55:L55"/>
    <mergeCell ref="M55:N55"/>
    <mergeCell ref="O55:P55"/>
    <mergeCell ref="Q55:R55"/>
    <mergeCell ref="A62:R62"/>
    <mergeCell ref="A63:G63"/>
    <mergeCell ref="H63:R64"/>
    <mergeCell ref="A64:G64"/>
    <mergeCell ref="A65:C65"/>
    <mergeCell ref="D65:G65"/>
    <mergeCell ref="H65:K65"/>
    <mergeCell ref="L65:R65"/>
    <mergeCell ref="A58:R58"/>
    <mergeCell ref="C59:I59"/>
    <mergeCell ref="J59:L59"/>
    <mergeCell ref="M59:R59"/>
    <mergeCell ref="A60:R60"/>
    <mergeCell ref="A61:R61"/>
  </mergeCells>
  <pageMargins left="0.70866141732283472" right="0.70866141732283472" top="0.74803149606299213" bottom="0.74803149606299213" header="0.31496062992125984" footer="0.31496062992125984"/>
  <pageSetup scale="83" orientation="portrait" blackAndWhite="1" verticalDpi="0" r:id="rId1"/>
  <rowBreaks count="1" manualBreakCount="1">
    <brk id="65"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HELP</vt:lpstr>
      <vt:lpstr>DATA</vt:lpstr>
      <vt:lpstr>ANTICIPATORY STATEMENT</vt:lpstr>
      <vt:lpstr>Anticip-Statement</vt:lpstr>
      <vt:lpstr>STATEMENT-2</vt:lpstr>
      <vt:lpstr>STATEMENT--2</vt:lpstr>
      <vt:lpstr>Sheet1</vt:lpstr>
      <vt:lpstr>Final Statement</vt:lpstr>
      <vt:lpstr>Form16 -B</vt:lpstr>
      <vt:lpstr>Form 12 BB</vt:lpstr>
      <vt:lpstr>10E Entry</vt:lpstr>
      <vt:lpstr>10E- P1</vt:lpstr>
      <vt:lpstr>10E -P2</vt:lpstr>
      <vt:lpstr>Notes</vt:lpstr>
      <vt:lpstr>M-Notes</vt:lpstr>
      <vt:lpstr>'10E Entry'!Print_Area</vt:lpstr>
      <vt:lpstr>'10E- P1'!Print_Area</vt:lpstr>
      <vt:lpstr>'10E -P2'!Print_Area</vt:lpstr>
      <vt:lpstr>'ANTICIPATORY STATEMENT'!Print_Area</vt:lpstr>
      <vt:lpstr>'Anticip-Statement'!Print_Area</vt:lpstr>
      <vt:lpstr>'Final Statement'!Print_Area</vt:lpstr>
      <vt:lpstr>'Form 12 BB'!Print_Area</vt:lpstr>
      <vt:lpstr>'Form16 -B'!Print_Area</vt:lpstr>
      <vt:lpstr>Notes!Print_Area</vt:lpstr>
      <vt:lpstr>'STATEMENT--2'!Print_Area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Sudheer Kumar</cp:lastModifiedBy>
  <cp:lastPrinted>2023-11-01T03:20:11Z</cp:lastPrinted>
  <dcterms:created xsi:type="dcterms:W3CDTF">2008-12-31T18:31:55Z</dcterms:created>
  <dcterms:modified xsi:type="dcterms:W3CDTF">2023-12-20T07:30:28Z</dcterms:modified>
</cp:coreProperties>
</file>